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codeName="ThisWorkbook"/>
  <mc:AlternateContent xmlns:mc="http://schemas.openxmlformats.org/markup-compatibility/2006">
    <mc:Choice Requires="x15">
      <x15ac:absPath xmlns:x15ac="http://schemas.microsoft.com/office/spreadsheetml/2010/11/ac" url="G:\dos2\Tegning\PROSJEKT\P935 Ruter\Anbudsmappe\Konkurransegrunnlag for øybåtene under arbeid\Revidert endelig utkast til kgl\"/>
    </mc:Choice>
  </mc:AlternateContent>
  <bookViews>
    <workbookView xWindow="0" yWindow="0" windowWidth="22860" windowHeight="9120" tabRatio="844"/>
  </bookViews>
  <sheets>
    <sheet name="Miljøbudsjett" sheetId="47" r:id="rId1"/>
    <sheet name="Evalueringsmodell" sheetId="48" r:id="rId2"/>
    <sheet name="Bonus- og sanksjonsmodell" sheetId="49" r:id="rId3"/>
    <sheet name="Rapporteringsmal" sheetId="52" r:id="rId4"/>
  </sheets>
  <definedNames>
    <definedName name="_xlnm.Print_Area" localSheetId="3">Rapporteringsmal!$A$1:$S$107</definedName>
  </definedNames>
  <calcPr calcId="171027"/>
</workbook>
</file>

<file path=xl/calcChain.xml><?xml version="1.0" encoding="utf-8"?>
<calcChain xmlns="http://schemas.openxmlformats.org/spreadsheetml/2006/main">
  <c r="I12" i="48" l="1"/>
  <c r="I13" i="48"/>
  <c r="L13" i="48"/>
  <c r="L14" i="47" l="1"/>
  <c r="L12" i="47"/>
  <c r="F28" i="52" l="1"/>
  <c r="H27" i="49" l="1"/>
  <c r="L24" i="47" l="1"/>
  <c r="T18" i="49"/>
  <c r="E28" i="49" l="1"/>
  <c r="F28" i="49"/>
  <c r="E29" i="49"/>
  <c r="F29" i="49"/>
  <c r="E30" i="49"/>
  <c r="F30" i="49"/>
  <c r="F27" i="49"/>
  <c r="E27" i="49"/>
  <c r="E22" i="49"/>
  <c r="E20" i="49"/>
  <c r="E19" i="49"/>
  <c r="F13" i="48"/>
  <c r="F14" i="48"/>
  <c r="I14" i="48"/>
  <c r="L14" i="48"/>
  <c r="F15" i="48"/>
  <c r="I15" i="48"/>
  <c r="L15" i="48"/>
  <c r="F16" i="48"/>
  <c r="I16" i="48"/>
  <c r="L16" i="48"/>
  <c r="O16" i="48"/>
  <c r="F17" i="48"/>
  <c r="I17" i="48"/>
  <c r="L17" i="48"/>
  <c r="O17" i="48"/>
  <c r="F18" i="48"/>
  <c r="I18" i="48"/>
  <c r="L18" i="48"/>
  <c r="O18" i="48"/>
  <c r="F19" i="48"/>
  <c r="I19" i="48"/>
  <c r="L19" i="48"/>
  <c r="O19" i="48"/>
  <c r="F20" i="48"/>
  <c r="I20" i="48"/>
  <c r="L20" i="48"/>
  <c r="O20" i="48"/>
  <c r="F21" i="48"/>
  <c r="I21" i="48"/>
  <c r="L21" i="48"/>
  <c r="O21" i="48"/>
  <c r="F22" i="48"/>
  <c r="I22" i="48"/>
  <c r="L22" i="48"/>
  <c r="O22" i="48"/>
  <c r="L12" i="48"/>
  <c r="Q18" i="48" l="1"/>
  <c r="Q16" i="48"/>
  <c r="Q20" i="48"/>
  <c r="Q21" i="48"/>
  <c r="Q17" i="48"/>
  <c r="Q19" i="48"/>
  <c r="Q22" i="48"/>
  <c r="C12" i="49"/>
  <c r="C14" i="49"/>
  <c r="H15" i="49"/>
  <c r="K13" i="49"/>
  <c r="E13" i="49"/>
  <c r="H13" i="49"/>
  <c r="H12" i="49"/>
  <c r="E15" i="49"/>
  <c r="E12" i="49"/>
  <c r="C13" i="49"/>
  <c r="C15" i="49"/>
  <c r="H20" i="49"/>
  <c r="H22" i="49"/>
  <c r="H19" i="49"/>
  <c r="K15" i="49" l="1"/>
  <c r="N15" i="49" s="1"/>
  <c r="N13" i="49"/>
  <c r="K12" i="49"/>
  <c r="K20" i="49"/>
  <c r="K22" i="49"/>
  <c r="K19" i="49"/>
  <c r="N12" i="49" l="1"/>
  <c r="L83" i="52" l="1"/>
  <c r="K83" i="52"/>
  <c r="J83" i="52"/>
  <c r="I83" i="52"/>
  <c r="H83" i="52"/>
  <c r="L68" i="52"/>
  <c r="K68" i="52"/>
  <c r="J68" i="52"/>
  <c r="I68" i="52"/>
  <c r="H68" i="52"/>
  <c r="L52" i="52"/>
  <c r="K52" i="52"/>
  <c r="J52" i="52"/>
  <c r="I52" i="52"/>
  <c r="H52" i="52"/>
  <c r="L36" i="52"/>
  <c r="K36" i="52"/>
  <c r="I36" i="52"/>
  <c r="H36" i="52"/>
  <c r="H34" i="52"/>
  <c r="L37" i="52"/>
  <c r="K53" i="52"/>
  <c r="J22" i="52"/>
  <c r="J84" i="52" s="1"/>
  <c r="I22" i="52"/>
  <c r="I23" i="52" s="1"/>
  <c r="H37" i="52"/>
  <c r="H14" i="52"/>
  <c r="J36" i="52" s="1"/>
  <c r="J69" i="52" l="1"/>
  <c r="K69" i="52"/>
  <c r="K37" i="52"/>
  <c r="I53" i="52"/>
  <c r="J23" i="52"/>
  <c r="J24" i="52" s="1"/>
  <c r="L69" i="52"/>
  <c r="I70" i="52"/>
  <c r="I85" i="52"/>
  <c r="I24" i="52"/>
  <c r="I38" i="52"/>
  <c r="H53" i="52"/>
  <c r="H69" i="52"/>
  <c r="H23" i="52"/>
  <c r="H84" i="52"/>
  <c r="L53" i="52"/>
  <c r="L84" i="52"/>
  <c r="J70" i="52"/>
  <c r="I69" i="52"/>
  <c r="I84" i="52"/>
  <c r="I37" i="52"/>
  <c r="I54" i="52"/>
  <c r="M68" i="52"/>
  <c r="M83" i="52"/>
  <c r="M36" i="52"/>
  <c r="J53" i="52"/>
  <c r="K84" i="52"/>
  <c r="J37" i="52"/>
  <c r="M52" i="52"/>
  <c r="O83" i="52"/>
  <c r="J54" i="52" l="1"/>
  <c r="J38" i="52"/>
  <c r="J85" i="52"/>
  <c r="F29" i="52"/>
  <c r="J86" i="52"/>
  <c r="J39" i="52"/>
  <c r="J25" i="52"/>
  <c r="J55" i="52"/>
  <c r="J71" i="52"/>
  <c r="K54" i="52"/>
  <c r="K85" i="52"/>
  <c r="K70" i="52"/>
  <c r="K38" i="52"/>
  <c r="O36" i="52"/>
  <c r="I71" i="52"/>
  <c r="I86" i="52"/>
  <c r="I39" i="52"/>
  <c r="I25" i="52"/>
  <c r="I55" i="52"/>
  <c r="M84" i="52"/>
  <c r="M53" i="52"/>
  <c r="O53" i="52" s="1"/>
  <c r="P53" i="52" s="1"/>
  <c r="M37" i="52"/>
  <c r="M69" i="52" s="1"/>
  <c r="O69" i="52" s="1"/>
  <c r="P69" i="52" s="1"/>
  <c r="H54" i="52"/>
  <c r="H70" i="52"/>
  <c r="H24" i="52"/>
  <c r="H85" i="52"/>
  <c r="H38" i="52"/>
  <c r="O52" i="52"/>
  <c r="P83" i="52"/>
  <c r="O68" i="52"/>
  <c r="L54" i="52"/>
  <c r="L85" i="52"/>
  <c r="L38" i="52"/>
  <c r="O84" i="52"/>
  <c r="P84" i="52" s="1"/>
  <c r="F30" i="52" l="1"/>
  <c r="F31" i="52" s="1"/>
  <c r="M85" i="52"/>
  <c r="M54" i="52"/>
  <c r="M38" i="52"/>
  <c r="M70" i="52" s="1"/>
  <c r="I72" i="52"/>
  <c r="I87" i="52"/>
  <c r="I40" i="52"/>
  <c r="I56" i="52"/>
  <c r="L55" i="52"/>
  <c r="L86" i="52"/>
  <c r="L39" i="52"/>
  <c r="L71" i="52" s="1"/>
  <c r="H55" i="52"/>
  <c r="H71" i="52"/>
  <c r="H86" i="52"/>
  <c r="H25" i="52"/>
  <c r="H39" i="52"/>
  <c r="O37" i="52"/>
  <c r="P37" i="52" s="1"/>
  <c r="K39" i="52"/>
  <c r="K55" i="52"/>
  <c r="K71" i="52"/>
  <c r="K86" i="52"/>
  <c r="P52" i="52"/>
  <c r="J87" i="52"/>
  <c r="J40" i="52"/>
  <c r="J56" i="52"/>
  <c r="J72" i="52"/>
  <c r="L70" i="52"/>
  <c r="P68" i="52"/>
  <c r="O85" i="52"/>
  <c r="P85" i="52" s="1"/>
  <c r="P36" i="52"/>
  <c r="F32" i="52" l="1"/>
  <c r="O38" i="52"/>
  <c r="P38" i="52" s="1"/>
  <c r="I73" i="52"/>
  <c r="I88" i="52"/>
  <c r="I41" i="52"/>
  <c r="I57" i="52"/>
  <c r="H56" i="52"/>
  <c r="H72" i="52"/>
  <c r="H40" i="52"/>
  <c r="H87" i="52"/>
  <c r="L56" i="52"/>
  <c r="L87" i="52"/>
  <c r="L40" i="52"/>
  <c r="O54" i="52"/>
  <c r="M86" i="52"/>
  <c r="M55" i="52"/>
  <c r="O55" i="52" s="1"/>
  <c r="P55" i="52" s="1"/>
  <c r="M39" i="52"/>
  <c r="O39" i="52" s="1"/>
  <c r="P39" i="52" s="1"/>
  <c r="J88" i="52"/>
  <c r="J41" i="52"/>
  <c r="J57" i="52"/>
  <c r="J73" i="52"/>
  <c r="K40" i="52"/>
  <c r="K56" i="52"/>
  <c r="K87" i="52"/>
  <c r="K72" i="52"/>
  <c r="O86" i="52"/>
  <c r="P86" i="52" s="1"/>
  <c r="O70" i="52"/>
  <c r="R18" i="49"/>
  <c r="C22" i="49"/>
  <c r="C21" i="49"/>
  <c r="C20" i="49"/>
  <c r="C19" i="49"/>
  <c r="L9" i="49"/>
  <c r="K14" i="49" s="1"/>
  <c r="K9" i="49"/>
  <c r="I9" i="49"/>
  <c r="H14" i="49" s="1"/>
  <c r="H9" i="49"/>
  <c r="F9" i="49"/>
  <c r="E14" i="49" s="1"/>
  <c r="E9" i="49"/>
  <c r="Y16" i="48"/>
  <c r="X16" i="48"/>
  <c r="W16" i="48"/>
  <c r="F12" i="48"/>
  <c r="H31" i="47"/>
  <c r="U18" i="47" s="1"/>
  <c r="M20" i="47"/>
  <c r="L20" i="47"/>
  <c r="K20" i="47"/>
  <c r="J20" i="47"/>
  <c r="I20" i="47"/>
  <c r="H20" i="47"/>
  <c r="AQ19" i="47"/>
  <c r="AS19" i="47" s="1"/>
  <c r="AO19" i="47"/>
  <c r="AI19" i="47"/>
  <c r="AH19" i="47"/>
  <c r="AG19" i="47"/>
  <c r="AF19" i="47"/>
  <c r="AE19" i="47"/>
  <c r="AD19" i="47"/>
  <c r="X19" i="47"/>
  <c r="W19" i="47"/>
  <c r="V19" i="47"/>
  <c r="U19" i="47"/>
  <c r="T19" i="47"/>
  <c r="S19" i="47"/>
  <c r="AQ18" i="47"/>
  <c r="AO18" i="47"/>
  <c r="AI18" i="47"/>
  <c r="AH18" i="47"/>
  <c r="AG18" i="47"/>
  <c r="AF18" i="47"/>
  <c r="AE18" i="47"/>
  <c r="AD18" i="47"/>
  <c r="X18" i="47"/>
  <c r="W18" i="47"/>
  <c r="V18" i="47"/>
  <c r="T18" i="47"/>
  <c r="S18" i="47"/>
  <c r="B18" i="47"/>
  <c r="AQ17" i="47"/>
  <c r="AS17" i="47" s="1"/>
  <c r="AO17" i="47"/>
  <c r="AI17" i="47"/>
  <c r="AH17" i="47"/>
  <c r="AG17" i="47"/>
  <c r="AF17" i="47"/>
  <c r="AE17" i="47"/>
  <c r="AD17" i="47"/>
  <c r="X17" i="47"/>
  <c r="W17" i="47"/>
  <c r="V17" i="47"/>
  <c r="U17" i="47"/>
  <c r="T17" i="47"/>
  <c r="S17" i="47"/>
  <c r="AQ16" i="47"/>
  <c r="AS16" i="47" s="1"/>
  <c r="AO16" i="47"/>
  <c r="AI16" i="47"/>
  <c r="AH16" i="47"/>
  <c r="AG16" i="47"/>
  <c r="AF16" i="47"/>
  <c r="AE16" i="47"/>
  <c r="AD16" i="47"/>
  <c r="X16" i="47"/>
  <c r="W16" i="47"/>
  <c r="V16" i="47"/>
  <c r="T16" i="47"/>
  <c r="S16" i="47"/>
  <c r="B16" i="47"/>
  <c r="AQ15" i="47"/>
  <c r="AS15" i="47" s="1"/>
  <c r="AO15" i="47"/>
  <c r="AI15" i="47"/>
  <c r="AH15" i="47"/>
  <c r="AG15" i="47"/>
  <c r="AF15" i="47"/>
  <c r="AE15" i="47"/>
  <c r="AD15" i="47"/>
  <c r="X15" i="47"/>
  <c r="W15" i="47"/>
  <c r="V15" i="47"/>
  <c r="U15" i="47"/>
  <c r="T15" i="47"/>
  <c r="S15" i="47"/>
  <c r="AQ14" i="47"/>
  <c r="AO14" i="47"/>
  <c r="AI14" i="47"/>
  <c r="AH14" i="47"/>
  <c r="AG14" i="47"/>
  <c r="AF14" i="47"/>
  <c r="AE14" i="47"/>
  <c r="AD14" i="47"/>
  <c r="X14" i="47"/>
  <c r="W14" i="47"/>
  <c r="V14" i="47"/>
  <c r="U14" i="47"/>
  <c r="T14" i="47"/>
  <c r="S14" i="47"/>
  <c r="B14" i="47"/>
  <c r="AQ13" i="47"/>
  <c r="AS13" i="47" s="1"/>
  <c r="AO13" i="47"/>
  <c r="AI13" i="47"/>
  <c r="AH13" i="47"/>
  <c r="AG13" i="47"/>
  <c r="AF13" i="47"/>
  <c r="AE13" i="47"/>
  <c r="AD13" i="47"/>
  <c r="X13" i="47"/>
  <c r="W13" i="47"/>
  <c r="V13" i="47"/>
  <c r="U13" i="47"/>
  <c r="T13" i="47"/>
  <c r="S13" i="47"/>
  <c r="AQ12" i="47"/>
  <c r="AO12" i="47"/>
  <c r="AI12" i="47"/>
  <c r="AH12" i="47"/>
  <c r="AG12" i="47"/>
  <c r="AF12" i="47"/>
  <c r="AE12" i="47"/>
  <c r="AD12" i="47"/>
  <c r="X12" i="47"/>
  <c r="W12" i="47"/>
  <c r="V12" i="47"/>
  <c r="U12" i="47"/>
  <c r="T12" i="47"/>
  <c r="S12" i="47"/>
  <c r="B12" i="47"/>
  <c r="AQ11" i="47"/>
  <c r="AS11" i="47" s="1"/>
  <c r="AO11" i="47"/>
  <c r="AI11" i="47"/>
  <c r="AH11" i="47"/>
  <c r="AG11" i="47"/>
  <c r="AF11" i="47"/>
  <c r="AE11" i="47"/>
  <c r="AD11" i="47"/>
  <c r="X11" i="47"/>
  <c r="W11" i="47"/>
  <c r="V11" i="47"/>
  <c r="U11" i="47"/>
  <c r="T11" i="47"/>
  <c r="S11" i="47"/>
  <c r="AQ10" i="47"/>
  <c r="AS10" i="47" s="1"/>
  <c r="AO10" i="47"/>
  <c r="AI10" i="47"/>
  <c r="AH10" i="47"/>
  <c r="AG10" i="47"/>
  <c r="AF10" i="47"/>
  <c r="AE10" i="47"/>
  <c r="AD10" i="47"/>
  <c r="X10" i="47"/>
  <c r="W10" i="47"/>
  <c r="V10" i="47"/>
  <c r="U10" i="47"/>
  <c r="T10" i="47"/>
  <c r="S10" i="47"/>
  <c r="B10" i="47"/>
  <c r="AQ9" i="47"/>
  <c r="AS9" i="47" s="1"/>
  <c r="AO9" i="47"/>
  <c r="AI9" i="47"/>
  <c r="AH9" i="47"/>
  <c r="AG9" i="47"/>
  <c r="AF9" i="47"/>
  <c r="AE9" i="47"/>
  <c r="AD9" i="47"/>
  <c r="X9" i="47"/>
  <c r="W9" i="47"/>
  <c r="V9" i="47"/>
  <c r="U9" i="47"/>
  <c r="T9" i="47"/>
  <c r="S9" i="47"/>
  <c r="AQ8" i="47"/>
  <c r="AO8" i="47"/>
  <c r="AI8" i="47"/>
  <c r="AH8" i="47"/>
  <c r="AG8" i="47"/>
  <c r="AF8" i="47"/>
  <c r="AE8" i="47"/>
  <c r="AD8" i="47"/>
  <c r="X8" i="47"/>
  <c r="W8" i="47"/>
  <c r="V8" i="47"/>
  <c r="U8" i="47"/>
  <c r="T8" i="47"/>
  <c r="S8" i="47"/>
  <c r="B8" i="47"/>
  <c r="S6" i="47"/>
  <c r="O12" i="48" l="1"/>
  <c r="Q12" i="48" s="1"/>
  <c r="O15" i="48"/>
  <c r="Q15" i="48" s="1"/>
  <c r="O13" i="48"/>
  <c r="Q13" i="48" s="1"/>
  <c r="O14" i="48"/>
  <c r="Q14" i="48" s="1"/>
  <c r="E21" i="49"/>
  <c r="K16" i="49"/>
  <c r="K21" i="49"/>
  <c r="H21" i="49"/>
  <c r="H16" i="49"/>
  <c r="K41" i="52"/>
  <c r="K57" i="52"/>
  <c r="K73" i="52"/>
  <c r="K88" i="52"/>
  <c r="P54" i="52"/>
  <c r="M87" i="52"/>
  <c r="O87" i="52" s="1"/>
  <c r="P87" i="52" s="1"/>
  <c r="M56" i="52"/>
  <c r="O56" i="52" s="1"/>
  <c r="M40" i="52"/>
  <c r="M72" i="52" s="1"/>
  <c r="H57" i="52"/>
  <c r="H73" i="52"/>
  <c r="H88" i="52"/>
  <c r="H41" i="52"/>
  <c r="I74" i="52"/>
  <c r="I89" i="52"/>
  <c r="I42" i="52"/>
  <c r="I28" i="52"/>
  <c r="I58" i="52"/>
  <c r="J89" i="52"/>
  <c r="J42" i="52"/>
  <c r="J58" i="52"/>
  <c r="J74" i="52"/>
  <c r="J28" i="52"/>
  <c r="M71" i="52"/>
  <c r="L57" i="52"/>
  <c r="L88" i="52"/>
  <c r="L41" i="52"/>
  <c r="L73" i="52" s="1"/>
  <c r="M26" i="52"/>
  <c r="P70" i="52"/>
  <c r="L72" i="52"/>
  <c r="AK13" i="47"/>
  <c r="AM13" i="47" s="1"/>
  <c r="Z8" i="47"/>
  <c r="AB8" i="47" s="1"/>
  <c r="W20" i="47"/>
  <c r="AF20" i="47"/>
  <c r="AO20" i="47"/>
  <c r="Z9" i="47"/>
  <c r="AB9" i="47" s="1"/>
  <c r="S20" i="47"/>
  <c r="AG20" i="47"/>
  <c r="AK8" i="47"/>
  <c r="AM8" i="47" s="1"/>
  <c r="AH20" i="47"/>
  <c r="AK9" i="47"/>
  <c r="AM9" i="47" s="1"/>
  <c r="Z12" i="47"/>
  <c r="AB12" i="47" s="1"/>
  <c r="Z13" i="47"/>
  <c r="AB13" i="47" s="1"/>
  <c r="AS14" i="47"/>
  <c r="AS18" i="47"/>
  <c r="AK11" i="47"/>
  <c r="AM11" i="47" s="1"/>
  <c r="Z15" i="47"/>
  <c r="AB15" i="47" s="1"/>
  <c r="AK17" i="47"/>
  <c r="AM17" i="47" s="1"/>
  <c r="Z19" i="47"/>
  <c r="AB19" i="47" s="1"/>
  <c r="F20" i="47"/>
  <c r="V20" i="47"/>
  <c r="AE20" i="47"/>
  <c r="AI20" i="47"/>
  <c r="Z11" i="47"/>
  <c r="AB11" i="47" s="1"/>
  <c r="AS12" i="47"/>
  <c r="AK15" i="47"/>
  <c r="AM15" i="47" s="1"/>
  <c r="Z17" i="47"/>
  <c r="AB17" i="47" s="1"/>
  <c r="AK18" i="47"/>
  <c r="AM18" i="47" s="1"/>
  <c r="AK19" i="47"/>
  <c r="AM19" i="47" s="1"/>
  <c r="N20" i="49"/>
  <c r="N22" i="49"/>
  <c r="AK10" i="47"/>
  <c r="AM10" i="47" s="1"/>
  <c r="Z14" i="47"/>
  <c r="AB14" i="47" s="1"/>
  <c r="AK12" i="47"/>
  <c r="AM12" i="47" s="1"/>
  <c r="Z18" i="47"/>
  <c r="AB18" i="47" s="1"/>
  <c r="T20" i="47"/>
  <c r="X20" i="47"/>
  <c r="AS8" i="47"/>
  <c r="AQ20" i="47"/>
  <c r="Z10" i="47"/>
  <c r="AB10" i="47" s="1"/>
  <c r="AK14" i="47"/>
  <c r="AM14" i="47" s="1"/>
  <c r="AK16" i="47"/>
  <c r="AM16" i="47" s="1"/>
  <c r="AD20" i="47"/>
  <c r="N19" i="49"/>
  <c r="U16" i="47"/>
  <c r="Z16" i="47" s="1"/>
  <c r="AB16" i="47" s="1"/>
  <c r="O72" i="52" l="1"/>
  <c r="P72" i="52" s="1"/>
  <c r="K23" i="49"/>
  <c r="H23" i="49"/>
  <c r="E16" i="49"/>
  <c r="N14" i="49"/>
  <c r="N16" i="49" s="1"/>
  <c r="P56" i="52"/>
  <c r="L58" i="52"/>
  <c r="L89" i="52"/>
  <c r="L28" i="52"/>
  <c r="L42" i="52"/>
  <c r="M27" i="52"/>
  <c r="O71" i="52"/>
  <c r="O40" i="52"/>
  <c r="M88" i="52"/>
  <c r="O88" i="52" s="1"/>
  <c r="M57" i="52"/>
  <c r="O57" i="52" s="1"/>
  <c r="M41" i="52"/>
  <c r="M73" i="52" s="1"/>
  <c r="O73" i="52" s="1"/>
  <c r="P73" i="52" s="1"/>
  <c r="J90" i="52"/>
  <c r="J43" i="52"/>
  <c r="J29" i="52"/>
  <c r="J59" i="52"/>
  <c r="J75" i="52"/>
  <c r="I75" i="52"/>
  <c r="I90" i="52"/>
  <c r="I43" i="52"/>
  <c r="I29" i="52"/>
  <c r="I59" i="52"/>
  <c r="K42" i="52"/>
  <c r="K58" i="52"/>
  <c r="K89" i="52"/>
  <c r="K74" i="52"/>
  <c r="K28" i="52"/>
  <c r="H58" i="52"/>
  <c r="H74" i="52"/>
  <c r="H42" i="52"/>
  <c r="H28" i="52"/>
  <c r="H89" i="52"/>
  <c r="E23" i="49"/>
  <c r="N21" i="49"/>
  <c r="N23" i="49" s="1"/>
  <c r="U20" i="47"/>
  <c r="Z20" i="47"/>
  <c r="J24" i="47" s="1"/>
  <c r="AK20" i="47"/>
  <c r="K24" i="47" s="1"/>
  <c r="O41" i="52" l="1"/>
  <c r="P41" i="52" s="1"/>
  <c r="U11" i="49"/>
  <c r="U12" i="49"/>
  <c r="U9" i="49"/>
  <c r="U13" i="49"/>
  <c r="U17" i="49"/>
  <c r="U10" i="49"/>
  <c r="U14" i="49"/>
  <c r="U7" i="49"/>
  <c r="U15" i="49"/>
  <c r="U8" i="49"/>
  <c r="U16" i="49"/>
  <c r="S8" i="49"/>
  <c r="S12" i="49"/>
  <c r="S16" i="49"/>
  <c r="S11" i="49"/>
  <c r="S15" i="49"/>
  <c r="S9" i="49"/>
  <c r="S13" i="49"/>
  <c r="S17" i="49"/>
  <c r="S10" i="49"/>
  <c r="S14" i="49"/>
  <c r="S7" i="49"/>
  <c r="P57" i="52"/>
  <c r="P88" i="52"/>
  <c r="M89" i="52"/>
  <c r="M58" i="52"/>
  <c r="O58" i="52" s="1"/>
  <c r="M42" i="52"/>
  <c r="M74" i="52" s="1"/>
  <c r="P40" i="52"/>
  <c r="L74" i="52"/>
  <c r="O89" i="52"/>
  <c r="P89" i="52" s="1"/>
  <c r="K43" i="52"/>
  <c r="K59" i="52"/>
  <c r="K75" i="52"/>
  <c r="K90" i="52"/>
  <c r="K29" i="52"/>
  <c r="P71" i="52"/>
  <c r="H59" i="52"/>
  <c r="H75" i="52"/>
  <c r="H90" i="52"/>
  <c r="H43" i="52"/>
  <c r="H29" i="52"/>
  <c r="I76" i="52"/>
  <c r="I91" i="52"/>
  <c r="I44" i="52"/>
  <c r="I60" i="52"/>
  <c r="I30" i="52"/>
  <c r="O74" i="52"/>
  <c r="P74" i="52" s="1"/>
  <c r="J91" i="52"/>
  <c r="J44" i="52"/>
  <c r="J60" i="52"/>
  <c r="J30" i="52"/>
  <c r="J76" i="52"/>
  <c r="L59" i="52"/>
  <c r="L90" i="52"/>
  <c r="M28" i="52"/>
  <c r="L29" i="52"/>
  <c r="L43" i="52"/>
  <c r="L75" i="52" s="1"/>
  <c r="S18" i="49" l="1"/>
  <c r="P58" i="52"/>
  <c r="M90" i="52"/>
  <c r="O90" i="52" s="1"/>
  <c r="P90" i="52" s="1"/>
  <c r="M59" i="52"/>
  <c r="M43" i="52"/>
  <c r="M75" i="52" s="1"/>
  <c r="O75" i="52" s="1"/>
  <c r="J92" i="52"/>
  <c r="J45" i="52"/>
  <c r="J61" i="52"/>
  <c r="J77" i="52"/>
  <c r="J31" i="52"/>
  <c r="I77" i="52"/>
  <c r="I92" i="52"/>
  <c r="I45" i="52"/>
  <c r="I61" i="52"/>
  <c r="I31" i="52"/>
  <c r="O42" i="52"/>
  <c r="L60" i="52"/>
  <c r="L91" i="52"/>
  <c r="M29" i="52"/>
  <c r="L44" i="52"/>
  <c r="L30" i="52"/>
  <c r="H60" i="52"/>
  <c r="H76" i="52"/>
  <c r="H44" i="52"/>
  <c r="H91" i="52"/>
  <c r="H30" i="52"/>
  <c r="O59" i="52"/>
  <c r="P59" i="52" s="1"/>
  <c r="K44" i="52"/>
  <c r="K60" i="52"/>
  <c r="K30" i="52"/>
  <c r="K91" i="52"/>
  <c r="K76" i="52"/>
  <c r="U18" i="49"/>
  <c r="O43" i="52" l="1"/>
  <c r="P43" i="52" s="1"/>
  <c r="P75" i="52"/>
  <c r="I78" i="52"/>
  <c r="I79" i="52" s="1"/>
  <c r="I93" i="52"/>
  <c r="I94" i="52" s="1"/>
  <c r="I46" i="52"/>
  <c r="I47" i="52" s="1"/>
  <c r="I62" i="52"/>
  <c r="I63" i="52" s="1"/>
  <c r="I32" i="52"/>
  <c r="L61" i="52"/>
  <c r="L92" i="52"/>
  <c r="L31" i="52"/>
  <c r="M30" i="52"/>
  <c r="L45" i="52"/>
  <c r="L77" i="52" s="1"/>
  <c r="M91" i="52"/>
  <c r="O91" i="52" s="1"/>
  <c r="P91" i="52" s="1"/>
  <c r="M60" i="52"/>
  <c r="O60" i="52" s="1"/>
  <c r="P60" i="52" s="1"/>
  <c r="M44" i="52"/>
  <c r="M76" i="52" s="1"/>
  <c r="K45" i="52"/>
  <c r="K61" i="52"/>
  <c r="K77" i="52"/>
  <c r="K92" i="52"/>
  <c r="K31" i="52"/>
  <c r="H61" i="52"/>
  <c r="H77" i="52"/>
  <c r="H31" i="52"/>
  <c r="H92" i="52"/>
  <c r="H45" i="52"/>
  <c r="J93" i="52"/>
  <c r="J94" i="52" s="1"/>
  <c r="J46" i="52"/>
  <c r="J47" i="52" s="1"/>
  <c r="J62" i="52"/>
  <c r="J63" i="52" s="1"/>
  <c r="J78" i="52"/>
  <c r="J79" i="52" s="1"/>
  <c r="J32" i="52"/>
  <c r="L76" i="52"/>
  <c r="P42" i="52"/>
  <c r="O44" i="52" l="1"/>
  <c r="P44" i="52" s="1"/>
  <c r="O76" i="52"/>
  <c r="P76" i="52" s="1"/>
  <c r="K46" i="52"/>
  <c r="K47" i="52" s="1"/>
  <c r="K62" i="52"/>
  <c r="K63" i="52" s="1"/>
  <c r="K93" i="52"/>
  <c r="K94" i="52" s="1"/>
  <c r="K78" i="52"/>
  <c r="K79" i="52" s="1"/>
  <c r="K32" i="52"/>
  <c r="H62" i="52"/>
  <c r="H78" i="52"/>
  <c r="H93" i="52"/>
  <c r="H46" i="52"/>
  <c r="H32" i="52"/>
  <c r="M92" i="52"/>
  <c r="O92" i="52" s="1"/>
  <c r="P92" i="52" s="1"/>
  <c r="M61" i="52"/>
  <c r="O61" i="52" s="1"/>
  <c r="P61" i="52" s="1"/>
  <c r="M45" i="52"/>
  <c r="M77" i="52" s="1"/>
  <c r="O77" i="52" s="1"/>
  <c r="P77" i="52" s="1"/>
  <c r="L62" i="52"/>
  <c r="L63" i="52" s="1"/>
  <c r="L93" i="52"/>
  <c r="L94" i="52" s="1"/>
  <c r="L46" i="52"/>
  <c r="M31" i="52"/>
  <c r="L32" i="52"/>
  <c r="O45" i="52" l="1"/>
  <c r="P45" i="52" s="1"/>
  <c r="H79" i="52"/>
  <c r="H63" i="52"/>
  <c r="L78" i="52"/>
  <c r="L79" i="52" s="1"/>
  <c r="L47" i="52"/>
  <c r="H47" i="52"/>
  <c r="M93" i="52"/>
  <c r="M94" i="52" s="1"/>
  <c r="M62" i="52"/>
  <c r="M63" i="52" s="1"/>
  <c r="M46" i="52"/>
  <c r="O46" i="52" s="1"/>
  <c r="M32" i="52"/>
  <c r="H94" i="52"/>
  <c r="O93" i="52" l="1"/>
  <c r="O94" i="52" s="1"/>
  <c r="O62" i="52"/>
  <c r="P46" i="52"/>
  <c r="O47" i="52"/>
  <c r="P62" i="52"/>
  <c r="O63" i="52"/>
  <c r="M78" i="52"/>
  <c r="M79" i="52" s="1"/>
  <c r="M47" i="52"/>
  <c r="P93" i="52" l="1"/>
  <c r="O78" i="52"/>
  <c r="P78" i="52" s="1"/>
  <c r="O79" i="52"/>
</calcChain>
</file>

<file path=xl/sharedStrings.xml><?xml version="1.0" encoding="utf-8"?>
<sst xmlns="http://schemas.openxmlformats.org/spreadsheetml/2006/main" count="335" uniqueCount="191">
  <si>
    <t>LNG</t>
  </si>
  <si>
    <t>Samband</t>
  </si>
  <si>
    <t>-</t>
  </si>
  <si>
    <t>Biodiesel</t>
  </si>
  <si>
    <t>Total</t>
  </si>
  <si>
    <t>MGO</t>
  </si>
  <si>
    <t>Avganger</t>
  </si>
  <si>
    <t>Forbruk - energibærer</t>
  </si>
  <si>
    <t>Utslippsfaktorer</t>
  </si>
  <si>
    <t>Total energibruk</t>
  </si>
  <si>
    <r>
      <t>Utslipp - energibærer [CO</t>
    </r>
    <r>
      <rPr>
        <b/>
        <vertAlign val="subscript"/>
        <sz val="16"/>
        <color theme="1"/>
        <rFont val="Calibri"/>
        <family val="2"/>
        <scheme val="minor"/>
      </rPr>
      <t>2</t>
    </r>
    <r>
      <rPr>
        <b/>
        <sz val="16"/>
        <color theme="1"/>
        <rFont val="Calibri"/>
        <family val="2"/>
        <scheme val="minor"/>
      </rPr>
      <t>]</t>
    </r>
  </si>
  <si>
    <t>Totale utslipp</t>
  </si>
  <si>
    <t>Fergenavn</t>
  </si>
  <si>
    <t>[antall avganger/år]</t>
  </si>
  <si>
    <t>[tonn MGO/år]</t>
  </si>
  <si>
    <t>[tonn LNG/år]</t>
  </si>
  <si>
    <t>[tonn biogass/år]</t>
  </si>
  <si>
    <t>[tonn biodiesel/år]</t>
  </si>
  <si>
    <t>[kWh strøm/år]</t>
  </si>
  <si>
    <t>Metanutslipp (gassmotor) [%]</t>
  </si>
  <si>
    <t>MGO [GJ/år]</t>
  </si>
  <si>
    <t>LNG [GJ/år]</t>
  </si>
  <si>
    <t>Biogass [GJ/år]</t>
  </si>
  <si>
    <t>Biodiesel [GJ/år]</t>
  </si>
  <si>
    <t>Strøm [GJ/år]</t>
  </si>
  <si>
    <t>[GJ/år]</t>
  </si>
  <si>
    <t>[MJ/avgang]</t>
  </si>
  <si>
    <r>
      <t>MGO
[tonn CO</t>
    </r>
    <r>
      <rPr>
        <vertAlign val="subscript"/>
        <sz val="11"/>
        <color theme="1"/>
        <rFont val="Calibri"/>
        <family val="2"/>
        <scheme val="minor"/>
      </rPr>
      <t>2</t>
    </r>
    <r>
      <rPr>
        <sz val="11"/>
        <color theme="1"/>
        <rFont val="Calibri"/>
        <family val="2"/>
        <scheme val="minor"/>
      </rPr>
      <t>/år]</t>
    </r>
  </si>
  <si>
    <r>
      <t>LNG
[tonn CO</t>
    </r>
    <r>
      <rPr>
        <vertAlign val="subscript"/>
        <sz val="11"/>
        <color theme="1"/>
        <rFont val="Calibri"/>
        <family val="2"/>
        <scheme val="minor"/>
      </rPr>
      <t>2</t>
    </r>
    <r>
      <rPr>
        <sz val="11"/>
        <color theme="1"/>
        <rFont val="Calibri"/>
        <family val="2"/>
        <scheme val="minor"/>
      </rPr>
      <t>/år]</t>
    </r>
  </si>
  <si>
    <r>
      <t>Biogass
[tonn CO</t>
    </r>
    <r>
      <rPr>
        <vertAlign val="subscript"/>
        <sz val="11"/>
        <color theme="1"/>
        <rFont val="Calibri"/>
        <family val="2"/>
        <scheme val="minor"/>
      </rPr>
      <t>2</t>
    </r>
    <r>
      <rPr>
        <sz val="11"/>
        <color theme="1"/>
        <rFont val="Calibri"/>
        <family val="2"/>
        <scheme val="minor"/>
      </rPr>
      <t>/år]</t>
    </r>
  </si>
  <si>
    <r>
      <t>Biodiesel
[tonn CO</t>
    </r>
    <r>
      <rPr>
        <vertAlign val="subscript"/>
        <sz val="11"/>
        <color theme="1"/>
        <rFont val="Calibri"/>
        <family val="2"/>
        <scheme val="minor"/>
      </rPr>
      <t>2</t>
    </r>
    <r>
      <rPr>
        <sz val="11"/>
        <color theme="1"/>
        <rFont val="Calibri"/>
        <family val="2"/>
        <scheme val="minor"/>
      </rPr>
      <t>/år]</t>
    </r>
  </si>
  <si>
    <r>
      <t>Strøm
[tonn CO</t>
    </r>
    <r>
      <rPr>
        <vertAlign val="subscript"/>
        <sz val="11"/>
        <color theme="1"/>
        <rFont val="Calibri"/>
        <family val="2"/>
        <scheme val="minor"/>
      </rPr>
      <t>2</t>
    </r>
    <r>
      <rPr>
        <sz val="11"/>
        <color theme="1"/>
        <rFont val="Calibri"/>
        <family val="2"/>
        <scheme val="minor"/>
      </rPr>
      <t>/år]</t>
    </r>
  </si>
  <si>
    <r>
      <t>[tonn CO</t>
    </r>
    <r>
      <rPr>
        <vertAlign val="subscript"/>
        <sz val="11"/>
        <color theme="1"/>
        <rFont val="Calibri"/>
        <family val="2"/>
        <scheme val="minor"/>
      </rPr>
      <t>2</t>
    </r>
    <r>
      <rPr>
        <sz val="11"/>
        <color theme="1"/>
        <rFont val="Calibri"/>
        <family val="2"/>
        <scheme val="minor"/>
      </rPr>
      <t>/år]</t>
    </r>
  </si>
  <si>
    <r>
      <t>[kg CO</t>
    </r>
    <r>
      <rPr>
        <vertAlign val="subscript"/>
        <sz val="10"/>
        <color theme="1"/>
        <rFont val="Calibri"/>
        <family val="2"/>
        <scheme val="minor"/>
      </rPr>
      <t>2</t>
    </r>
    <r>
      <rPr>
        <sz val="10"/>
        <color theme="1"/>
        <rFont val="Calibri"/>
        <family val="2"/>
        <scheme val="minor"/>
      </rPr>
      <t>/avgang]</t>
    </r>
  </si>
  <si>
    <r>
      <t>[tonn SO</t>
    </r>
    <r>
      <rPr>
        <vertAlign val="subscript"/>
        <sz val="11"/>
        <color theme="1"/>
        <rFont val="Calibri"/>
        <family val="2"/>
        <scheme val="minor"/>
      </rPr>
      <t>X</t>
    </r>
    <r>
      <rPr>
        <sz val="11"/>
        <color theme="1"/>
        <rFont val="Calibri"/>
        <family val="2"/>
        <scheme val="minor"/>
      </rPr>
      <t>/år]</t>
    </r>
  </si>
  <si>
    <r>
      <t>[tonn NO</t>
    </r>
    <r>
      <rPr>
        <vertAlign val="subscript"/>
        <sz val="11"/>
        <color theme="1"/>
        <rFont val="Calibri"/>
        <family val="2"/>
        <scheme val="minor"/>
      </rPr>
      <t>X</t>
    </r>
    <r>
      <rPr>
        <sz val="11"/>
        <color theme="1"/>
        <rFont val="Calibri"/>
        <family val="2"/>
        <scheme val="minor"/>
      </rPr>
      <t>/år]</t>
    </r>
  </si>
  <si>
    <t>Reserveferge</t>
  </si>
  <si>
    <t>Omregningsfaktorer</t>
  </si>
  <si>
    <t>Energi
[GJ/tonn]</t>
  </si>
  <si>
    <r>
      <t>CO</t>
    </r>
    <r>
      <rPr>
        <vertAlign val="subscript"/>
        <sz val="11"/>
        <color theme="1"/>
        <rFont val="Calibri"/>
        <family val="2"/>
        <scheme val="minor"/>
      </rPr>
      <t xml:space="preserve">2 </t>
    </r>
    <r>
      <rPr>
        <sz val="11"/>
        <color theme="1"/>
        <rFont val="Calibri"/>
        <family val="2"/>
        <scheme val="minor"/>
      </rPr>
      <t>[tonn CO</t>
    </r>
    <r>
      <rPr>
        <vertAlign val="subscript"/>
        <sz val="11"/>
        <color theme="1"/>
        <rFont val="Calibri"/>
        <family val="2"/>
        <scheme val="minor"/>
      </rPr>
      <t>2</t>
    </r>
    <r>
      <rPr>
        <sz val="11"/>
        <color theme="1"/>
        <rFont val="Calibri"/>
        <family val="2"/>
        <scheme val="minor"/>
      </rPr>
      <t>/tonn fuel]</t>
    </r>
  </si>
  <si>
    <r>
      <t>CO</t>
    </r>
    <r>
      <rPr>
        <vertAlign val="subscript"/>
        <sz val="11"/>
        <color theme="1"/>
        <rFont val="Calibri"/>
        <family val="2"/>
        <scheme val="minor"/>
      </rPr>
      <t xml:space="preserve">2 </t>
    </r>
    <r>
      <rPr>
        <sz val="11"/>
        <color theme="1"/>
        <rFont val="Calibri"/>
        <family val="2"/>
        <scheme val="minor"/>
      </rPr>
      <t>[gram CO</t>
    </r>
    <r>
      <rPr>
        <vertAlign val="subscript"/>
        <sz val="11"/>
        <color theme="1"/>
        <rFont val="Calibri"/>
        <family val="2"/>
        <scheme val="minor"/>
      </rPr>
      <t>2</t>
    </r>
    <r>
      <rPr>
        <sz val="11"/>
        <color theme="1"/>
        <rFont val="Calibri"/>
        <family val="2"/>
        <scheme val="minor"/>
      </rPr>
      <t>/kWh]</t>
    </r>
  </si>
  <si>
    <t>Svovelinnhold [%]</t>
  </si>
  <si>
    <t>GWP</t>
  </si>
  <si>
    <t>Biogass</t>
  </si>
  <si>
    <t>Strøm</t>
  </si>
  <si>
    <r>
      <t>NO</t>
    </r>
    <r>
      <rPr>
        <vertAlign val="subscript"/>
        <sz val="10"/>
        <rFont val="Calibri"/>
        <family val="2"/>
        <scheme val="minor"/>
      </rPr>
      <t>x</t>
    </r>
    <r>
      <rPr>
        <sz val="10"/>
        <rFont val="Calibri"/>
        <family val="2"/>
        <scheme val="minor"/>
      </rPr>
      <t>-faktor diesel [kg NO</t>
    </r>
    <r>
      <rPr>
        <vertAlign val="subscript"/>
        <sz val="10"/>
        <rFont val="Calibri"/>
        <family val="2"/>
        <scheme val="minor"/>
      </rPr>
      <t>x</t>
    </r>
    <r>
      <rPr>
        <sz val="10"/>
        <rFont val="Calibri"/>
        <family val="2"/>
        <scheme val="minor"/>
      </rPr>
      <t>/tonn drivstoff]</t>
    </r>
  </si>
  <si>
    <r>
      <t>NO</t>
    </r>
    <r>
      <rPr>
        <vertAlign val="subscript"/>
        <sz val="10"/>
        <rFont val="Calibri"/>
        <family val="2"/>
        <scheme val="minor"/>
      </rPr>
      <t>x</t>
    </r>
    <r>
      <rPr>
        <sz val="10"/>
        <rFont val="Calibri"/>
        <family val="2"/>
        <scheme val="minor"/>
      </rPr>
      <t>-faktor gass [kg NO</t>
    </r>
    <r>
      <rPr>
        <vertAlign val="subscript"/>
        <sz val="10"/>
        <rFont val="Calibri"/>
        <family val="2"/>
        <scheme val="minor"/>
      </rPr>
      <t>x</t>
    </r>
    <r>
      <rPr>
        <sz val="10"/>
        <rFont val="Calibri"/>
        <family val="2"/>
        <scheme val="minor"/>
      </rPr>
      <t>/tonn drivstoff]</t>
    </r>
  </si>
  <si>
    <r>
      <t>[kg NO</t>
    </r>
    <r>
      <rPr>
        <vertAlign val="subscript"/>
        <sz val="10"/>
        <rFont val="Calibri"/>
        <family val="2"/>
        <scheme val="minor"/>
      </rPr>
      <t>X</t>
    </r>
    <r>
      <rPr>
        <sz val="10"/>
        <rFont val="Calibri"/>
        <family val="2"/>
        <scheme val="minor"/>
      </rPr>
      <t>/avgang]</t>
    </r>
  </si>
  <si>
    <t>Tildelingskriterier</t>
  </si>
  <si>
    <r>
      <t>[tonn CO</t>
    </r>
    <r>
      <rPr>
        <b/>
        <vertAlign val="subscript"/>
        <sz val="10"/>
        <color theme="1"/>
        <rFont val="Calibri"/>
        <family val="2"/>
        <scheme val="minor"/>
      </rPr>
      <t>2</t>
    </r>
    <r>
      <rPr>
        <b/>
        <sz val="10"/>
        <color theme="1"/>
        <rFont val="Calibri"/>
        <family val="2"/>
        <scheme val="minor"/>
      </rPr>
      <t>/år]</t>
    </r>
  </si>
  <si>
    <t>Evalueringsmodell for ferjeanbud</t>
  </si>
  <si>
    <t>Energi</t>
  </si>
  <si>
    <r>
      <t>CO</t>
    </r>
    <r>
      <rPr>
        <b/>
        <vertAlign val="subscript"/>
        <sz val="16"/>
        <color theme="1"/>
        <rFont val="Calibri"/>
        <family val="2"/>
        <scheme val="minor"/>
      </rPr>
      <t>2</t>
    </r>
  </si>
  <si>
    <t>Pris</t>
  </si>
  <si>
    <t>Energi bunkret
[GJ/år]</t>
  </si>
  <si>
    <t>Poeng</t>
  </si>
  <si>
    <r>
      <t>CO</t>
    </r>
    <r>
      <rPr>
        <vertAlign val="subscript"/>
        <sz val="11"/>
        <color theme="1"/>
        <rFont val="Calibri"/>
        <family val="2"/>
        <scheme val="minor"/>
      </rPr>
      <t>2</t>
    </r>
    <r>
      <rPr>
        <sz val="11"/>
        <color theme="1"/>
        <rFont val="Calibri"/>
        <family val="2"/>
        <scheme val="minor"/>
      </rPr>
      <t>-utslipp
[tonn/år]</t>
    </r>
  </si>
  <si>
    <t>Pris
[MNOK]</t>
  </si>
  <si>
    <t>Kriterium</t>
  </si>
  <si>
    <t>Vekting</t>
  </si>
  <si>
    <t>Min</t>
  </si>
  <si>
    <t>Median</t>
  </si>
  <si>
    <t>Max</t>
  </si>
  <si>
    <r>
      <t>CO</t>
    </r>
    <r>
      <rPr>
        <vertAlign val="subscript"/>
        <sz val="11"/>
        <color theme="1"/>
        <rFont val="Calibri"/>
        <family val="2"/>
        <scheme val="minor"/>
      </rPr>
      <t>2</t>
    </r>
  </si>
  <si>
    <t>Vekting:</t>
  </si>
  <si>
    <r>
      <t xml:space="preserve">    Miljøbudsjett for Energi og CO</t>
    </r>
    <r>
      <rPr>
        <vertAlign val="subscript"/>
        <sz val="22"/>
        <color theme="1"/>
        <rFont val="Cambria"/>
        <family val="1"/>
      </rPr>
      <t>2</t>
    </r>
  </si>
  <si>
    <r>
      <t>[kWh strøm til produksjon av H</t>
    </r>
    <r>
      <rPr>
        <vertAlign val="subscript"/>
        <sz val="11"/>
        <color theme="1"/>
        <rFont val="Calibri"/>
        <family val="2"/>
        <scheme val="minor"/>
      </rPr>
      <t>2</t>
    </r>
    <r>
      <rPr>
        <sz val="11"/>
        <color theme="1"/>
        <rFont val="Calibri"/>
        <family val="2"/>
        <scheme val="minor"/>
      </rPr>
      <t>/år]</t>
    </r>
  </si>
  <si>
    <r>
      <t>Strøm til produksjon av H</t>
    </r>
    <r>
      <rPr>
        <vertAlign val="subscript"/>
        <sz val="11"/>
        <color theme="1"/>
        <rFont val="Calibri"/>
        <family val="2"/>
        <scheme val="minor"/>
      </rPr>
      <t>2</t>
    </r>
    <r>
      <rPr>
        <sz val="11"/>
        <color theme="1"/>
        <rFont val="Calibri"/>
        <family val="2"/>
        <scheme val="minor"/>
      </rPr>
      <t xml:space="preserve"> [GJ/år]</t>
    </r>
  </si>
  <si>
    <r>
      <t>Strøm til produksjon av H</t>
    </r>
    <r>
      <rPr>
        <vertAlign val="subscript"/>
        <sz val="11"/>
        <color theme="1"/>
        <rFont val="Calibri"/>
        <family val="2"/>
        <scheme val="minor"/>
      </rPr>
      <t>2</t>
    </r>
    <r>
      <rPr>
        <sz val="11"/>
        <color theme="1"/>
        <rFont val="Calibri"/>
        <family val="2"/>
        <scheme val="minor"/>
      </rPr>
      <t xml:space="preserve">
[tonn CO</t>
    </r>
    <r>
      <rPr>
        <vertAlign val="subscript"/>
        <sz val="11"/>
        <color theme="1"/>
        <rFont val="Calibri"/>
        <family val="2"/>
        <scheme val="minor"/>
      </rPr>
      <t>2</t>
    </r>
    <r>
      <rPr>
        <sz val="11"/>
        <color theme="1"/>
        <rFont val="Calibri"/>
        <family val="2"/>
        <scheme val="minor"/>
      </rPr>
      <t>/år]</t>
    </r>
  </si>
  <si>
    <r>
      <t>Strøm til H</t>
    </r>
    <r>
      <rPr>
        <vertAlign val="subscript"/>
        <sz val="11"/>
        <color theme="1"/>
        <rFont val="Calibri"/>
        <family val="2"/>
        <scheme val="minor"/>
      </rPr>
      <t>2</t>
    </r>
  </si>
  <si>
    <t>ARKFANE EVALUERINGSMODELL SKAL IKKE INNLEVERES I TILBUDET</t>
  </si>
  <si>
    <t>Arkfane Evalueringsmodell vil benyttes av Oppdragsgiver ved rangering av tilbudene.</t>
  </si>
  <si>
    <t>Tilbyder kan også bruke modellen til å evaluere ulike teknologialternativer og kombinasjoner som beslutningsstøtte for å teste hvilke løsninger som gir høyest total poengsum.</t>
  </si>
  <si>
    <r>
      <t>Input for "Energi bunkret [GJ/år]", "CO</t>
    </r>
    <r>
      <rPr>
        <vertAlign val="subscript"/>
        <sz val="11"/>
        <color theme="1"/>
        <rFont val="Calibri"/>
        <family val="2"/>
        <scheme val="minor"/>
      </rPr>
      <t>2</t>
    </r>
    <r>
      <rPr>
        <sz val="11"/>
        <color theme="1"/>
        <rFont val="Calibri"/>
        <family val="2"/>
        <scheme val="minor"/>
      </rPr>
      <t>-utslipp [tonn/år]", "NO</t>
    </r>
    <r>
      <rPr>
        <vertAlign val="subscript"/>
        <sz val="11"/>
        <color theme="1"/>
        <rFont val="Calibri"/>
        <family val="2"/>
        <scheme val="minor"/>
      </rPr>
      <t>x</t>
    </r>
    <r>
      <rPr>
        <sz val="11"/>
        <color theme="1"/>
        <rFont val="Calibri"/>
        <family val="2"/>
        <scheme val="minor"/>
      </rPr>
      <t xml:space="preserve">-utslipp [tonn/år]" og "Pris [MNOK]" kreves for å oppnå en total poengsum. </t>
    </r>
  </si>
  <si>
    <r>
      <t>Merk at poeng for energi, CO</t>
    </r>
    <r>
      <rPr>
        <vertAlign val="subscript"/>
        <sz val="11"/>
        <color theme="1"/>
        <rFont val="Calibri"/>
        <family val="2"/>
        <scheme val="minor"/>
      </rPr>
      <t>2</t>
    </r>
    <r>
      <rPr>
        <sz val="11"/>
        <color theme="1"/>
        <rFont val="Calibri"/>
        <family val="2"/>
        <scheme val="minor"/>
      </rPr>
      <t xml:space="preserve"> og NO</t>
    </r>
    <r>
      <rPr>
        <vertAlign val="subscript"/>
        <sz val="11"/>
        <color theme="1"/>
        <rFont val="Calibri"/>
        <family val="2"/>
        <scheme val="minor"/>
      </rPr>
      <t>x</t>
    </r>
    <r>
      <rPr>
        <sz val="11"/>
        <color theme="1"/>
        <rFont val="Calibri"/>
        <family val="2"/>
        <scheme val="minor"/>
      </rPr>
      <t xml:space="preserve"> er funksjoner av referanseverdiene til høyre på siden, mens poengene for pris beregnes relativt til laveste pristilbud.</t>
    </r>
  </si>
  <si>
    <t>Tilbud</t>
  </si>
  <si>
    <t>Referanseverdier</t>
  </si>
  <si>
    <t>&lt;</t>
  </si>
  <si>
    <t>&gt;</t>
  </si>
  <si>
    <t>Energi [GJ/år]</t>
  </si>
  <si>
    <r>
      <t>CO</t>
    </r>
    <r>
      <rPr>
        <vertAlign val="subscript"/>
        <sz val="11"/>
        <color theme="1"/>
        <rFont val="Calibri"/>
        <family val="2"/>
        <scheme val="minor"/>
      </rPr>
      <t>2</t>
    </r>
    <r>
      <rPr>
        <sz val="11"/>
        <color theme="1"/>
        <rFont val="Calibri"/>
        <family val="2"/>
        <scheme val="minor"/>
      </rPr>
      <t xml:space="preserve"> [tonn/år]</t>
    </r>
  </si>
  <si>
    <r>
      <t>NO</t>
    </r>
    <r>
      <rPr>
        <b/>
        <vertAlign val="subscript"/>
        <sz val="16"/>
        <color theme="1"/>
        <rFont val="Calibri"/>
        <family val="2"/>
        <scheme val="minor"/>
      </rPr>
      <t>x</t>
    </r>
  </si>
  <si>
    <t>Scenario</t>
  </si>
  <si>
    <r>
      <t>NO</t>
    </r>
    <r>
      <rPr>
        <vertAlign val="subscript"/>
        <sz val="11"/>
        <color theme="1"/>
        <rFont val="Calibri"/>
        <family val="2"/>
        <scheme val="minor"/>
      </rPr>
      <t>x</t>
    </r>
    <r>
      <rPr>
        <sz val="11"/>
        <color theme="1"/>
        <rFont val="Calibri"/>
        <family val="2"/>
        <scheme val="minor"/>
      </rPr>
      <t>-utslipp
[tonn/år]</t>
    </r>
  </si>
  <si>
    <t>Kontraktsår [år]</t>
  </si>
  <si>
    <t>Sanksjon [MNOK/år]</t>
  </si>
  <si>
    <t>Tilbudt anbudspakke</t>
  </si>
  <si>
    <t>Verifisert anbudspakke</t>
  </si>
  <si>
    <t>Avvik</t>
  </si>
  <si>
    <t>Sanksjon</t>
  </si>
  <si>
    <t>Sanksjon Energi [MNOK]</t>
  </si>
  <si>
    <t>Total [MNOK]</t>
  </si>
  <si>
    <t>[MNOK]</t>
  </si>
  <si>
    <t>Kriterie 1</t>
  </si>
  <si>
    <t>Kriterie 2</t>
  </si>
  <si>
    <t>Kriterie 3</t>
  </si>
  <si>
    <t>Kriterie 4</t>
  </si>
  <si>
    <t>Egenerklæringsskjema for oppfølging av kontrakter</t>
  </si>
  <si>
    <t>Sambandsnavn:</t>
  </si>
  <si>
    <t>Fra og med</t>
  </si>
  <si>
    <t>Til og med</t>
  </si>
  <si>
    <t>Periode:</t>
  </si>
  <si>
    <t>Fergetype</t>
  </si>
  <si>
    <t>[-]</t>
  </si>
  <si>
    <t>[Hovedferge/
Reserveferge]</t>
  </si>
  <si>
    <t>[tonn MGO]</t>
  </si>
  <si>
    <t>[tonn LNG]</t>
  </si>
  <si>
    <t>[tonn biogass]</t>
  </si>
  <si>
    <t>[tonn biodiesel]</t>
  </si>
  <si>
    <t>[kWh strøm]</t>
  </si>
  <si>
    <r>
      <t>[kWh strøm til produksjon av H</t>
    </r>
    <r>
      <rPr>
        <vertAlign val="subscript"/>
        <sz val="11"/>
        <color theme="1"/>
        <rFont val="Calibri"/>
        <family val="2"/>
        <scheme val="minor"/>
      </rPr>
      <t>2</t>
    </r>
    <r>
      <rPr>
        <sz val="11"/>
        <color theme="1"/>
        <rFont val="Calibri"/>
        <family val="2"/>
        <scheme val="minor"/>
      </rPr>
      <t>]</t>
    </r>
  </si>
  <si>
    <r>
      <t>NO</t>
    </r>
    <r>
      <rPr>
        <vertAlign val="subscript"/>
        <sz val="11"/>
        <color theme="1"/>
        <rFont val="Calibri"/>
        <family val="2"/>
        <scheme val="minor"/>
      </rPr>
      <t>X</t>
    </r>
    <r>
      <rPr>
        <sz val="11"/>
        <color theme="1"/>
        <rFont val="Calibri"/>
        <family val="2"/>
        <scheme val="minor"/>
      </rPr>
      <t>-faktor diesel [kg NO</t>
    </r>
    <r>
      <rPr>
        <vertAlign val="subscript"/>
        <sz val="11"/>
        <color theme="1"/>
        <rFont val="Calibri"/>
        <family val="2"/>
        <scheme val="minor"/>
      </rPr>
      <t>X</t>
    </r>
    <r>
      <rPr>
        <sz val="11"/>
        <color theme="1"/>
        <rFont val="Calibri"/>
        <family val="2"/>
        <scheme val="minor"/>
      </rPr>
      <t>/tonn drivstoff]</t>
    </r>
  </si>
  <si>
    <r>
      <t>NO</t>
    </r>
    <r>
      <rPr>
        <vertAlign val="subscript"/>
        <sz val="11"/>
        <color theme="1"/>
        <rFont val="Calibri"/>
        <family val="2"/>
        <scheme val="minor"/>
      </rPr>
      <t>X</t>
    </r>
    <r>
      <rPr>
        <sz val="11"/>
        <color theme="1"/>
        <rFont val="Calibri"/>
        <family val="2"/>
        <scheme val="minor"/>
      </rPr>
      <t>-faktor gass [kg NO</t>
    </r>
    <r>
      <rPr>
        <vertAlign val="subscript"/>
        <sz val="11"/>
        <color theme="1"/>
        <rFont val="Calibri"/>
        <family val="2"/>
        <scheme val="minor"/>
      </rPr>
      <t>X</t>
    </r>
    <r>
      <rPr>
        <sz val="11"/>
        <color theme="1"/>
        <rFont val="Calibri"/>
        <family val="2"/>
        <scheme val="minor"/>
      </rPr>
      <t>/tonn drivstoff]</t>
    </r>
  </si>
  <si>
    <t>Metan-slipp (gassmotor) [%]</t>
  </si>
  <si>
    <t>Ferge 1</t>
  </si>
  <si>
    <t>Hovedferge</t>
  </si>
  <si>
    <t>Ferge 2</t>
  </si>
  <si>
    <t>Ferge 3</t>
  </si>
  <si>
    <t>Ferge 4</t>
  </si>
  <si>
    <t>Ferge 5</t>
  </si>
  <si>
    <t>Ferge 6</t>
  </si>
  <si>
    <t>Ferge 7</t>
  </si>
  <si>
    <t>Ferge 8</t>
  </si>
  <si>
    <t>Ferge 9</t>
  </si>
  <si>
    <t>Ferge 10</t>
  </si>
  <si>
    <t>Ferge 11</t>
  </si>
  <si>
    <t>MGO
[GJ]</t>
  </si>
  <si>
    <t>LNG
[GJ]</t>
  </si>
  <si>
    <t>Biogass 
[GJ]</t>
  </si>
  <si>
    <t>Biodiesel 
[GJ]</t>
  </si>
  <si>
    <t>Strøm 
[GJ]</t>
  </si>
  <si>
    <r>
      <t>Strøm til produksjon H</t>
    </r>
    <r>
      <rPr>
        <vertAlign val="subscript"/>
        <sz val="11"/>
        <color theme="1"/>
        <rFont val="Calibri"/>
        <family val="2"/>
        <scheme val="minor"/>
      </rPr>
      <t>2</t>
    </r>
    <r>
      <rPr>
        <sz val="11"/>
        <color theme="1"/>
        <rFont val="Calibri"/>
        <family val="2"/>
        <scheme val="minor"/>
      </rPr>
      <t xml:space="preserve">
[GJ]</t>
    </r>
  </si>
  <si>
    <t>[GJ]</t>
  </si>
  <si>
    <r>
      <t>Totale CO</t>
    </r>
    <r>
      <rPr>
        <b/>
        <vertAlign val="subscript"/>
        <sz val="16"/>
        <color theme="1"/>
        <rFont val="Calibri"/>
        <family val="2"/>
        <scheme val="minor"/>
      </rPr>
      <t>2</t>
    </r>
    <r>
      <rPr>
        <b/>
        <sz val="16"/>
        <color theme="1"/>
        <rFont val="Calibri"/>
        <family val="2"/>
        <scheme val="minor"/>
      </rPr>
      <t>-utslipp</t>
    </r>
  </si>
  <si>
    <r>
      <t>MGO
[tonn CO</t>
    </r>
    <r>
      <rPr>
        <vertAlign val="subscript"/>
        <sz val="11"/>
        <color theme="1"/>
        <rFont val="Calibri"/>
        <family val="2"/>
        <scheme val="minor"/>
      </rPr>
      <t>2</t>
    </r>
    <r>
      <rPr>
        <sz val="11"/>
        <color theme="1"/>
        <rFont val="Calibri"/>
        <family val="2"/>
        <scheme val="minor"/>
      </rPr>
      <t>]</t>
    </r>
  </si>
  <si>
    <r>
      <t>LNG
[tonn CO</t>
    </r>
    <r>
      <rPr>
        <vertAlign val="subscript"/>
        <sz val="11"/>
        <color theme="1"/>
        <rFont val="Calibri"/>
        <family val="2"/>
        <scheme val="minor"/>
      </rPr>
      <t>2</t>
    </r>
    <r>
      <rPr>
        <sz val="11"/>
        <color theme="1"/>
        <rFont val="Calibri"/>
        <family val="2"/>
        <scheme val="minor"/>
      </rPr>
      <t>]</t>
    </r>
  </si>
  <si>
    <r>
      <t>Biogass
[tonn CO</t>
    </r>
    <r>
      <rPr>
        <vertAlign val="subscript"/>
        <sz val="11"/>
        <color theme="1"/>
        <rFont val="Calibri"/>
        <family val="2"/>
        <scheme val="minor"/>
      </rPr>
      <t>2</t>
    </r>
    <r>
      <rPr>
        <sz val="11"/>
        <color theme="1"/>
        <rFont val="Calibri"/>
        <family val="2"/>
        <scheme val="minor"/>
      </rPr>
      <t>]</t>
    </r>
  </si>
  <si>
    <r>
      <t>Biodiesel
[tonn CO</t>
    </r>
    <r>
      <rPr>
        <vertAlign val="subscript"/>
        <sz val="11"/>
        <color theme="1"/>
        <rFont val="Calibri"/>
        <family val="2"/>
        <scheme val="minor"/>
      </rPr>
      <t>2</t>
    </r>
    <r>
      <rPr>
        <sz val="11"/>
        <color theme="1"/>
        <rFont val="Calibri"/>
        <family val="2"/>
        <scheme val="minor"/>
      </rPr>
      <t>]</t>
    </r>
  </si>
  <si>
    <r>
      <t>Strøm
[tonn CO</t>
    </r>
    <r>
      <rPr>
        <vertAlign val="subscript"/>
        <sz val="11"/>
        <color theme="1"/>
        <rFont val="Calibri"/>
        <family val="2"/>
        <scheme val="minor"/>
      </rPr>
      <t>2</t>
    </r>
    <r>
      <rPr>
        <sz val="11"/>
        <color theme="1"/>
        <rFont val="Calibri"/>
        <family val="2"/>
        <scheme val="minor"/>
      </rPr>
      <t>]</t>
    </r>
  </si>
  <si>
    <r>
      <t>Strøm til produksjon H</t>
    </r>
    <r>
      <rPr>
        <vertAlign val="subscript"/>
        <sz val="11"/>
        <color theme="1"/>
        <rFont val="Calibri"/>
        <family val="2"/>
        <scheme val="minor"/>
      </rPr>
      <t>2</t>
    </r>
    <r>
      <rPr>
        <sz val="11"/>
        <color theme="1"/>
        <rFont val="Calibri"/>
        <family val="2"/>
        <scheme val="minor"/>
      </rPr>
      <t xml:space="preserve">
[tonn CO</t>
    </r>
    <r>
      <rPr>
        <vertAlign val="subscript"/>
        <sz val="11"/>
        <color theme="1"/>
        <rFont val="Calibri"/>
        <family val="2"/>
        <scheme val="minor"/>
      </rPr>
      <t>2</t>
    </r>
    <r>
      <rPr>
        <sz val="11"/>
        <color theme="1"/>
        <rFont val="Calibri"/>
        <family val="2"/>
        <scheme val="minor"/>
      </rPr>
      <t>]</t>
    </r>
  </si>
  <si>
    <r>
      <t>[tonn CO</t>
    </r>
    <r>
      <rPr>
        <vertAlign val="subscript"/>
        <sz val="11"/>
        <color theme="1"/>
        <rFont val="Calibri"/>
        <family val="2"/>
        <scheme val="minor"/>
      </rPr>
      <t>2</t>
    </r>
    <r>
      <rPr>
        <sz val="11"/>
        <color theme="1"/>
        <rFont val="Calibri"/>
        <family val="2"/>
        <scheme val="minor"/>
      </rPr>
      <t>]</t>
    </r>
  </si>
  <si>
    <r>
      <t>[kg CO</t>
    </r>
    <r>
      <rPr>
        <vertAlign val="subscript"/>
        <sz val="11"/>
        <color theme="1"/>
        <rFont val="Calibri"/>
        <family val="2"/>
        <scheme val="minor"/>
      </rPr>
      <t>2</t>
    </r>
    <r>
      <rPr>
        <sz val="11"/>
        <color theme="1"/>
        <rFont val="Calibri"/>
        <family val="2"/>
        <scheme val="minor"/>
      </rPr>
      <t>/avgang]</t>
    </r>
  </si>
  <si>
    <r>
      <t>Utslipp - energibærer [NO</t>
    </r>
    <r>
      <rPr>
        <b/>
        <vertAlign val="subscript"/>
        <sz val="16"/>
        <color theme="1"/>
        <rFont val="Calibri"/>
        <family val="2"/>
        <scheme val="minor"/>
      </rPr>
      <t>X</t>
    </r>
    <r>
      <rPr>
        <b/>
        <sz val="16"/>
        <color theme="1"/>
        <rFont val="Calibri"/>
        <family val="2"/>
        <scheme val="minor"/>
      </rPr>
      <t>]</t>
    </r>
  </si>
  <si>
    <r>
      <t>Totale NO</t>
    </r>
    <r>
      <rPr>
        <b/>
        <vertAlign val="subscript"/>
        <sz val="16"/>
        <color theme="1"/>
        <rFont val="Calibri"/>
        <family val="2"/>
        <scheme val="minor"/>
      </rPr>
      <t>X</t>
    </r>
    <r>
      <rPr>
        <b/>
        <sz val="16"/>
        <color theme="1"/>
        <rFont val="Calibri"/>
        <family val="2"/>
        <scheme val="minor"/>
      </rPr>
      <t>-utslipp</t>
    </r>
  </si>
  <si>
    <r>
      <t>MGO
[tonn NO</t>
    </r>
    <r>
      <rPr>
        <vertAlign val="subscript"/>
        <sz val="11"/>
        <color theme="1"/>
        <rFont val="Calibri"/>
        <family val="2"/>
        <scheme val="minor"/>
      </rPr>
      <t>X</t>
    </r>
    <r>
      <rPr>
        <sz val="11"/>
        <color theme="1"/>
        <rFont val="Calibri"/>
        <family val="2"/>
        <scheme val="minor"/>
      </rPr>
      <t>]</t>
    </r>
  </si>
  <si>
    <r>
      <t>LNG
[tonn NO</t>
    </r>
    <r>
      <rPr>
        <vertAlign val="subscript"/>
        <sz val="11"/>
        <color theme="1"/>
        <rFont val="Calibri"/>
        <family val="2"/>
        <scheme val="minor"/>
      </rPr>
      <t>X</t>
    </r>
    <r>
      <rPr>
        <sz val="11"/>
        <color theme="1"/>
        <rFont val="Calibri"/>
        <family val="2"/>
        <scheme val="minor"/>
      </rPr>
      <t>]</t>
    </r>
  </si>
  <si>
    <r>
      <t>Biogass
[tonn NO</t>
    </r>
    <r>
      <rPr>
        <vertAlign val="subscript"/>
        <sz val="11"/>
        <color theme="1"/>
        <rFont val="Calibri"/>
        <family val="2"/>
        <scheme val="minor"/>
      </rPr>
      <t>X</t>
    </r>
    <r>
      <rPr>
        <sz val="11"/>
        <color theme="1"/>
        <rFont val="Calibri"/>
        <family val="2"/>
        <scheme val="minor"/>
      </rPr>
      <t>]</t>
    </r>
  </si>
  <si>
    <r>
      <t>Biodiesel
[tonn NO</t>
    </r>
    <r>
      <rPr>
        <vertAlign val="subscript"/>
        <sz val="11"/>
        <color theme="1"/>
        <rFont val="Calibri"/>
        <family val="2"/>
        <scheme val="minor"/>
      </rPr>
      <t>X</t>
    </r>
    <r>
      <rPr>
        <sz val="11"/>
        <color theme="1"/>
        <rFont val="Calibri"/>
        <family val="2"/>
        <scheme val="minor"/>
      </rPr>
      <t>]</t>
    </r>
  </si>
  <si>
    <r>
      <t>Strøm
[tonn NO</t>
    </r>
    <r>
      <rPr>
        <vertAlign val="subscript"/>
        <sz val="11"/>
        <color theme="1"/>
        <rFont val="Calibri"/>
        <family val="2"/>
        <scheme val="minor"/>
      </rPr>
      <t>X</t>
    </r>
    <r>
      <rPr>
        <sz val="11"/>
        <color theme="1"/>
        <rFont val="Calibri"/>
        <family val="2"/>
        <scheme val="minor"/>
      </rPr>
      <t>]</t>
    </r>
  </si>
  <si>
    <r>
      <t>Strøm til produksjon H</t>
    </r>
    <r>
      <rPr>
        <vertAlign val="subscript"/>
        <sz val="11"/>
        <color theme="1"/>
        <rFont val="Calibri"/>
        <family val="2"/>
        <scheme val="minor"/>
      </rPr>
      <t>2</t>
    </r>
    <r>
      <rPr>
        <sz val="11"/>
        <color theme="1"/>
        <rFont val="Calibri"/>
        <family val="2"/>
        <scheme val="minor"/>
      </rPr>
      <t xml:space="preserve">
[tonn NO</t>
    </r>
    <r>
      <rPr>
        <vertAlign val="subscript"/>
        <sz val="11"/>
        <color theme="1"/>
        <rFont val="Calibri"/>
        <family val="2"/>
        <scheme val="minor"/>
      </rPr>
      <t>X</t>
    </r>
    <r>
      <rPr>
        <sz val="11"/>
        <color theme="1"/>
        <rFont val="Calibri"/>
        <family val="2"/>
        <scheme val="minor"/>
      </rPr>
      <t>]</t>
    </r>
  </si>
  <si>
    <r>
      <t>[tonn NO</t>
    </r>
    <r>
      <rPr>
        <vertAlign val="subscript"/>
        <sz val="11"/>
        <color theme="1"/>
        <rFont val="Calibri"/>
        <family val="2"/>
        <scheme val="minor"/>
      </rPr>
      <t>X</t>
    </r>
    <r>
      <rPr>
        <sz val="11"/>
        <color theme="1"/>
        <rFont val="Calibri"/>
        <family val="2"/>
        <scheme val="minor"/>
      </rPr>
      <t>]</t>
    </r>
  </si>
  <si>
    <r>
      <t>[kg NO</t>
    </r>
    <r>
      <rPr>
        <vertAlign val="subscript"/>
        <sz val="11"/>
        <color theme="1"/>
        <rFont val="Calibri"/>
        <family val="2"/>
        <scheme val="minor"/>
      </rPr>
      <t>X</t>
    </r>
    <r>
      <rPr>
        <sz val="11"/>
        <color theme="1"/>
        <rFont val="Calibri"/>
        <family val="2"/>
        <scheme val="minor"/>
      </rPr>
      <t>/avgang]</t>
    </r>
  </si>
  <si>
    <r>
      <t>Utslipp - energibærer [SO</t>
    </r>
    <r>
      <rPr>
        <b/>
        <vertAlign val="subscript"/>
        <sz val="16"/>
        <color theme="1"/>
        <rFont val="Calibri"/>
        <family val="2"/>
        <scheme val="minor"/>
      </rPr>
      <t>X</t>
    </r>
    <r>
      <rPr>
        <b/>
        <sz val="16"/>
        <color theme="1"/>
        <rFont val="Calibri"/>
        <family val="2"/>
        <scheme val="minor"/>
      </rPr>
      <t>]</t>
    </r>
  </si>
  <si>
    <r>
      <t>Totale SO</t>
    </r>
    <r>
      <rPr>
        <b/>
        <vertAlign val="subscript"/>
        <sz val="16"/>
        <color theme="1"/>
        <rFont val="Calibri"/>
        <family val="2"/>
        <scheme val="minor"/>
      </rPr>
      <t>X</t>
    </r>
    <r>
      <rPr>
        <b/>
        <sz val="16"/>
        <color theme="1"/>
        <rFont val="Calibri"/>
        <family val="2"/>
        <scheme val="minor"/>
      </rPr>
      <t>-utslipp</t>
    </r>
  </si>
  <si>
    <r>
      <t>MGO
[kg SO</t>
    </r>
    <r>
      <rPr>
        <vertAlign val="subscript"/>
        <sz val="11"/>
        <color theme="1"/>
        <rFont val="Calibri"/>
        <family val="2"/>
        <scheme val="minor"/>
      </rPr>
      <t>X</t>
    </r>
    <r>
      <rPr>
        <sz val="11"/>
        <color theme="1"/>
        <rFont val="Calibri"/>
        <family val="2"/>
        <scheme val="minor"/>
      </rPr>
      <t>]</t>
    </r>
  </si>
  <si>
    <r>
      <t>LNG
[kg SO</t>
    </r>
    <r>
      <rPr>
        <vertAlign val="subscript"/>
        <sz val="11"/>
        <color theme="1"/>
        <rFont val="Calibri"/>
        <family val="2"/>
        <scheme val="minor"/>
      </rPr>
      <t>X</t>
    </r>
    <r>
      <rPr>
        <sz val="11"/>
        <color theme="1"/>
        <rFont val="Calibri"/>
        <family val="2"/>
        <scheme val="minor"/>
      </rPr>
      <t>]</t>
    </r>
  </si>
  <si>
    <r>
      <t>Biogass
[kg SO</t>
    </r>
    <r>
      <rPr>
        <vertAlign val="subscript"/>
        <sz val="11"/>
        <color theme="1"/>
        <rFont val="Calibri"/>
        <family val="2"/>
        <scheme val="minor"/>
      </rPr>
      <t>X</t>
    </r>
    <r>
      <rPr>
        <sz val="11"/>
        <color theme="1"/>
        <rFont val="Calibri"/>
        <family val="2"/>
        <scheme val="minor"/>
      </rPr>
      <t>]</t>
    </r>
  </si>
  <si>
    <r>
      <t>Biodiesel
[kg SO</t>
    </r>
    <r>
      <rPr>
        <vertAlign val="subscript"/>
        <sz val="11"/>
        <color theme="1"/>
        <rFont val="Calibri"/>
        <family val="2"/>
        <scheme val="minor"/>
      </rPr>
      <t>X</t>
    </r>
    <r>
      <rPr>
        <sz val="11"/>
        <color theme="1"/>
        <rFont val="Calibri"/>
        <family val="2"/>
        <scheme val="minor"/>
      </rPr>
      <t>]</t>
    </r>
  </si>
  <si>
    <r>
      <t>Strøm
[kg SO</t>
    </r>
    <r>
      <rPr>
        <vertAlign val="subscript"/>
        <sz val="11"/>
        <color theme="1"/>
        <rFont val="Calibri"/>
        <family val="2"/>
        <scheme val="minor"/>
      </rPr>
      <t>X</t>
    </r>
    <r>
      <rPr>
        <sz val="11"/>
        <color theme="1"/>
        <rFont val="Calibri"/>
        <family val="2"/>
        <scheme val="minor"/>
      </rPr>
      <t>]</t>
    </r>
  </si>
  <si>
    <r>
      <t>Strøm til produksjon H</t>
    </r>
    <r>
      <rPr>
        <vertAlign val="subscript"/>
        <sz val="11"/>
        <color theme="1"/>
        <rFont val="Calibri"/>
        <family val="2"/>
        <scheme val="minor"/>
      </rPr>
      <t>2</t>
    </r>
    <r>
      <rPr>
        <sz val="11"/>
        <color theme="1"/>
        <rFont val="Calibri"/>
        <family val="2"/>
        <scheme val="minor"/>
      </rPr>
      <t xml:space="preserve">
[kg SO</t>
    </r>
    <r>
      <rPr>
        <vertAlign val="subscript"/>
        <sz val="11"/>
        <color theme="1"/>
        <rFont val="Calibri"/>
        <family val="2"/>
        <scheme val="minor"/>
      </rPr>
      <t>X</t>
    </r>
    <r>
      <rPr>
        <sz val="11"/>
        <color theme="1"/>
        <rFont val="Calibri"/>
        <family val="2"/>
        <scheme val="minor"/>
      </rPr>
      <t>]</t>
    </r>
  </si>
  <si>
    <r>
      <t>[tonn SO</t>
    </r>
    <r>
      <rPr>
        <vertAlign val="subscript"/>
        <sz val="11"/>
        <color theme="1"/>
        <rFont val="Calibri"/>
        <family val="2"/>
        <scheme val="minor"/>
      </rPr>
      <t>X</t>
    </r>
    <r>
      <rPr>
        <sz val="11"/>
        <color theme="1"/>
        <rFont val="Calibri"/>
        <family val="2"/>
        <scheme val="minor"/>
      </rPr>
      <t>]</t>
    </r>
  </si>
  <si>
    <r>
      <t>[kg SO</t>
    </r>
    <r>
      <rPr>
        <vertAlign val="subscript"/>
        <sz val="11"/>
        <color theme="1"/>
        <rFont val="Calibri"/>
        <family val="2"/>
        <scheme val="minor"/>
      </rPr>
      <t>X</t>
    </r>
    <r>
      <rPr>
        <sz val="11"/>
        <color theme="1"/>
        <rFont val="Calibri"/>
        <family val="2"/>
        <scheme val="minor"/>
      </rPr>
      <t>/avgang]</t>
    </r>
  </si>
  <si>
    <t>Signering</t>
  </si>
  <si>
    <t>………………………………………………………………………………………………………………</t>
  </si>
  <si>
    <t>…………………………………………………………………………….</t>
  </si>
  <si>
    <t>…………………………………………</t>
  </si>
  <si>
    <t>Navn</t>
  </si>
  <si>
    <t>Sted</t>
  </si>
  <si>
    <t>Dato</t>
  </si>
  <si>
    <r>
      <t>NO</t>
    </r>
    <r>
      <rPr>
        <vertAlign val="subscript"/>
        <sz val="11"/>
        <rFont val="Calibri"/>
        <family val="2"/>
        <scheme val="minor"/>
      </rPr>
      <t>x</t>
    </r>
  </si>
  <si>
    <r>
      <t>NO</t>
    </r>
    <r>
      <rPr>
        <vertAlign val="subscript"/>
        <sz val="11"/>
        <rFont val="Calibri"/>
        <family val="2"/>
        <scheme val="minor"/>
      </rPr>
      <t>x</t>
    </r>
    <r>
      <rPr>
        <sz val="11"/>
        <rFont val="Calibri"/>
        <family val="2"/>
        <scheme val="minor"/>
      </rPr>
      <t xml:space="preserve"> [tonn/år]</t>
    </r>
  </si>
  <si>
    <r>
      <t>NO</t>
    </r>
    <r>
      <rPr>
        <b/>
        <vertAlign val="subscript"/>
        <sz val="16"/>
        <rFont val="Calibri"/>
        <family val="2"/>
        <scheme val="minor"/>
      </rPr>
      <t>x</t>
    </r>
  </si>
  <si>
    <r>
      <t>NO</t>
    </r>
    <r>
      <rPr>
        <vertAlign val="subscript"/>
        <sz val="11"/>
        <rFont val="Calibri"/>
        <family val="2"/>
        <scheme val="minor"/>
      </rPr>
      <t>x</t>
    </r>
    <r>
      <rPr>
        <sz val="11"/>
        <rFont val="Calibri"/>
        <family val="2"/>
        <scheme val="minor"/>
      </rPr>
      <t>-utslipp
[tonn/år]</t>
    </r>
  </si>
  <si>
    <t>Årlig fordeling</t>
  </si>
  <si>
    <t>Bonus [MNOK/år]</t>
  </si>
  <si>
    <t>Bonus- og sanksjonsmodell for ferjeanbud</t>
  </si>
  <si>
    <t>ARKFANE BONUS OG SANKSJONSMODELL SKAL IKKE INNLEVERES I TILBUDET</t>
  </si>
  <si>
    <t>Bonus Energi [MNOK]</t>
  </si>
  <si>
    <t>Bonus</t>
  </si>
  <si>
    <t>Avvik Sanksjon</t>
  </si>
  <si>
    <t>Avvik Bonus</t>
  </si>
  <si>
    <t>Prosent
[%]</t>
  </si>
  <si>
    <r>
      <t>[tonn NO</t>
    </r>
    <r>
      <rPr>
        <b/>
        <vertAlign val="subscript"/>
        <sz val="10"/>
        <color theme="1"/>
        <rFont val="Calibri"/>
        <family val="2"/>
        <scheme val="minor"/>
      </rPr>
      <t>X</t>
    </r>
    <r>
      <rPr>
        <b/>
        <sz val="10"/>
        <color theme="1"/>
        <rFont val="Calibri"/>
        <family val="2"/>
        <scheme val="minor"/>
      </rPr>
      <t>/år]</t>
    </r>
  </si>
  <si>
    <r>
      <t>Sanksjon CO</t>
    </r>
    <r>
      <rPr>
        <vertAlign val="subscript"/>
        <sz val="11"/>
        <color rgb="FF9C0006"/>
        <rFont val="Calibri"/>
        <family val="2"/>
        <scheme val="minor"/>
      </rPr>
      <t xml:space="preserve">2 </t>
    </r>
    <r>
      <rPr>
        <sz val="11"/>
        <color rgb="FF9C0006"/>
        <rFont val="Calibri"/>
        <family val="2"/>
        <scheme val="minor"/>
      </rPr>
      <t>[MNOK]</t>
    </r>
  </si>
  <si>
    <r>
      <t>Sanksjon NO</t>
    </r>
    <r>
      <rPr>
        <vertAlign val="subscript"/>
        <sz val="11"/>
        <color rgb="FF9C0006"/>
        <rFont val="Calibri"/>
        <family val="2"/>
        <scheme val="minor"/>
      </rPr>
      <t xml:space="preserve">x </t>
    </r>
    <r>
      <rPr>
        <sz val="11"/>
        <color rgb="FF9C0006"/>
        <rFont val="Calibri"/>
        <family val="2"/>
        <scheme val="minor"/>
      </rPr>
      <t>[MNOK]</t>
    </r>
  </si>
  <si>
    <r>
      <t>Bonus CO</t>
    </r>
    <r>
      <rPr>
        <vertAlign val="subscript"/>
        <sz val="11"/>
        <color rgb="FF006100"/>
        <rFont val="Calibri"/>
        <family val="2"/>
        <scheme val="minor"/>
      </rPr>
      <t xml:space="preserve">2 </t>
    </r>
    <r>
      <rPr>
        <sz val="11"/>
        <color rgb="FF006100"/>
        <rFont val="Calibri"/>
        <family val="2"/>
        <scheme val="minor"/>
      </rPr>
      <t>[MNOK]</t>
    </r>
  </si>
  <si>
    <r>
      <t>Bonus NO</t>
    </r>
    <r>
      <rPr>
        <vertAlign val="subscript"/>
        <sz val="11"/>
        <color rgb="FF006100"/>
        <rFont val="Calibri"/>
        <family val="2"/>
        <scheme val="minor"/>
      </rPr>
      <t xml:space="preserve">x </t>
    </r>
    <r>
      <rPr>
        <sz val="11"/>
        <color rgb="FF006100"/>
        <rFont val="Calibri"/>
        <family val="2"/>
        <scheme val="minor"/>
      </rPr>
      <t>[MNOK]</t>
    </r>
  </si>
  <si>
    <t>Øybåtene  rute B1</t>
  </si>
  <si>
    <t>Øybåtene rute B2</t>
  </si>
  <si>
    <t>Øybåtene</t>
  </si>
  <si>
    <t xml:space="preserve"> i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</si>
</sst>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00_);_(* \(#,##0.00\);_(* &quot;-&quot;??_);_(@_)"/>
    <numFmt numFmtId="166" formatCode="0.0\ %"/>
    <numFmt numFmtId="167" formatCode="#,##0.000"/>
    <numFmt numFmtId="168" formatCode="0.0"/>
    <numFmt numFmtId="169" formatCode="0.000"/>
  </numFmts>
  <fonts count="35"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0"/>
      <name val="Arial"/>
      <family val="2"/>
    </font>
    <font>
      <sz val="10"/>
      <name val="MS Sans Serif"/>
      <family val="2"/>
    </font>
    <font>
      <b/>
      <sz val="11"/>
      <color rgb="FF006100"/>
      <name val="Calibri"/>
      <family val="2"/>
      <scheme val="minor"/>
    </font>
    <font>
      <sz val="28"/>
      <color theme="2" tint="-0.499984740745262"/>
      <name val="Cambria"/>
      <family val="1"/>
    </font>
    <font>
      <b/>
      <sz val="16"/>
      <color theme="1"/>
      <name val="Calibri"/>
      <family val="2"/>
      <scheme val="minor"/>
    </font>
    <font>
      <b/>
      <vertAlign val="subscript"/>
      <sz val="16"/>
      <color theme="1"/>
      <name val="Calibri"/>
      <family val="2"/>
      <scheme val="minor"/>
    </font>
    <font>
      <vertAlign val="subscript"/>
      <sz val="11"/>
      <color theme="1"/>
      <name val="Calibri"/>
      <family val="2"/>
      <scheme val="minor"/>
    </font>
    <font>
      <sz val="22"/>
      <color theme="1"/>
      <name val="Cambria"/>
      <family val="1"/>
    </font>
    <font>
      <sz val="14"/>
      <color theme="1"/>
      <name val="Calibri"/>
      <family val="2"/>
      <scheme val="minor"/>
    </font>
    <font>
      <sz val="11"/>
      <name val="Calibri"/>
      <family val="2"/>
      <scheme val="minor"/>
    </font>
    <font>
      <sz val="10"/>
      <color theme="1"/>
      <name val="Calibri"/>
      <family val="2"/>
      <scheme val="minor"/>
    </font>
    <font>
      <vertAlign val="subscript"/>
      <sz val="10"/>
      <color theme="1"/>
      <name val="Calibri"/>
      <family val="2"/>
      <scheme val="minor"/>
    </font>
    <font>
      <sz val="10"/>
      <name val="Calibri"/>
      <family val="2"/>
      <scheme val="minor"/>
    </font>
    <font>
      <vertAlign val="subscript"/>
      <sz val="10"/>
      <name val="Calibri"/>
      <family val="2"/>
      <scheme val="minor"/>
    </font>
    <font>
      <b/>
      <sz val="10"/>
      <color theme="1"/>
      <name val="Calibri"/>
      <family val="2"/>
      <scheme val="minor"/>
    </font>
    <font>
      <b/>
      <vertAlign val="subscript"/>
      <sz val="10"/>
      <color theme="1"/>
      <name val="Calibri"/>
      <family val="2"/>
      <scheme val="minor"/>
    </font>
    <font>
      <vertAlign val="subscript"/>
      <sz val="22"/>
      <color theme="1"/>
      <name val="Cambria"/>
      <family val="1"/>
    </font>
    <font>
      <sz val="11"/>
      <color theme="1"/>
      <name val="Calibri"/>
      <family val="2"/>
    </font>
    <font>
      <sz val="16"/>
      <color theme="1"/>
      <name val="Calibri"/>
      <family val="2"/>
      <scheme val="minor"/>
    </font>
    <font>
      <b/>
      <u/>
      <sz val="11"/>
      <color theme="1"/>
      <name val="Calibri"/>
      <family val="2"/>
      <scheme val="minor"/>
    </font>
    <font>
      <u/>
      <sz val="11"/>
      <color theme="1"/>
      <name val="Calibri"/>
      <family val="2"/>
      <scheme val="minor"/>
    </font>
    <font>
      <sz val="11"/>
      <color rgb="FFFF0000"/>
      <name val="Calibri"/>
      <family val="2"/>
      <scheme val="minor"/>
    </font>
    <font>
      <b/>
      <sz val="16"/>
      <name val="Calibri"/>
      <family val="2"/>
      <scheme val="minor"/>
    </font>
    <font>
      <sz val="24"/>
      <color theme="1"/>
      <name val="Cambria"/>
      <family val="1"/>
    </font>
    <font>
      <b/>
      <sz val="12"/>
      <color theme="1"/>
      <name val="Calibri"/>
      <family val="2"/>
      <scheme val="minor"/>
    </font>
    <font>
      <sz val="11"/>
      <color rgb="FF9C0006"/>
      <name val="Calibri"/>
      <family val="2"/>
      <scheme val="minor"/>
    </font>
    <font>
      <vertAlign val="subscript"/>
      <sz val="11"/>
      <name val="Calibri"/>
      <family val="2"/>
      <scheme val="minor"/>
    </font>
    <font>
      <b/>
      <vertAlign val="subscript"/>
      <sz val="16"/>
      <name val="Calibri"/>
      <family val="2"/>
      <scheme val="minor"/>
    </font>
    <font>
      <b/>
      <sz val="11"/>
      <color rgb="FF9C0006"/>
      <name val="Calibri"/>
      <family val="2"/>
      <scheme val="minor"/>
    </font>
    <font>
      <vertAlign val="subscript"/>
      <sz val="11"/>
      <color rgb="FF9C0006"/>
      <name val="Calibri"/>
      <family val="2"/>
      <scheme val="minor"/>
    </font>
    <font>
      <vertAlign val="subscript"/>
      <sz val="11"/>
      <color rgb="FF006100"/>
      <name val="Calibri"/>
      <family val="2"/>
      <scheme val="minor"/>
    </font>
  </fonts>
  <fills count="12">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0.14999847407452621"/>
        <bgColor indexed="64"/>
      </patternFill>
    </fill>
    <fill>
      <patternFill patternType="solid">
        <fgColor theme="2" tint="0.59999389629810485"/>
        <bgColor indexed="64"/>
      </patternFill>
    </fill>
    <fill>
      <patternFill patternType="solid">
        <fgColor theme="8" tint="0.59999389629810485"/>
        <bgColor indexed="64"/>
      </patternFill>
    </fill>
    <fill>
      <patternFill patternType="solid">
        <fgColor rgb="FFC1E8F7"/>
        <bgColor rgb="FF000000"/>
      </patternFill>
    </fill>
    <fill>
      <patternFill patternType="solid">
        <fgColor rgb="FFFFFFFF"/>
        <bgColor rgb="FF000000"/>
      </patternFill>
    </fill>
    <fill>
      <patternFill patternType="solid">
        <fgColor theme="2"/>
        <bgColor indexed="64"/>
      </patternFill>
    </fill>
    <fill>
      <patternFill patternType="solid">
        <fgColor theme="4" tint="0.39997558519241921"/>
        <bgColor indexed="64"/>
      </patternFill>
    </fill>
    <fill>
      <patternFill patternType="solid">
        <fgColor rgb="FFFFC7CE"/>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1" fillId="0" borderId="0"/>
    <xf numFmtId="0" fontId="4" fillId="0" borderId="0"/>
    <xf numFmtId="165" fontId="4" fillId="0" borderId="0" applyFont="0" applyFill="0" applyBorder="0" applyAlignment="0" applyProtection="0"/>
    <xf numFmtId="0" fontId="5" fillId="0" borderId="0"/>
    <xf numFmtId="0" fontId="29" fillId="11" borderId="0" applyNumberFormat="0" applyBorder="0" applyAlignment="0" applyProtection="0"/>
  </cellStyleXfs>
  <cellXfs count="144">
    <xf numFmtId="0" fontId="0" fillId="0" borderId="0" xfId="0"/>
    <xf numFmtId="0" fontId="0" fillId="3" borderId="0" xfId="0" applyFill="1" applyBorder="1"/>
    <xf numFmtId="3" fontId="0" fillId="3" borderId="0" xfId="0" applyNumberFormat="1" applyFill="1" applyBorder="1"/>
    <xf numFmtId="0" fontId="0" fillId="3" borderId="0" xfId="0" applyFill="1" applyBorder="1" applyAlignment="1">
      <alignment horizontal="center" vertical="center"/>
    </xf>
    <xf numFmtId="3" fontId="0" fillId="3" borderId="0" xfId="0" applyNumberFormat="1" applyFill="1" applyBorder="1" applyAlignment="1">
      <alignment horizontal="center"/>
    </xf>
    <xf numFmtId="0" fontId="3" fillId="3" borderId="0" xfId="0" applyFont="1" applyFill="1" applyBorder="1"/>
    <xf numFmtId="3" fontId="3" fillId="3" borderId="0" xfId="0" applyNumberFormat="1" applyFont="1" applyFill="1" applyBorder="1" applyAlignment="1">
      <alignment horizontal="center"/>
    </xf>
    <xf numFmtId="0" fontId="0" fillId="3" borderId="0" xfId="0" applyFill="1" applyBorder="1" applyAlignment="1">
      <alignment horizontal="center"/>
    </xf>
    <xf numFmtId="0" fontId="0" fillId="3" borderId="1" xfId="0" applyFill="1" applyBorder="1"/>
    <xf numFmtId="9" fontId="0" fillId="3" borderId="0" xfId="1" applyFont="1" applyFill="1" applyBorder="1" applyAlignment="1">
      <alignment horizontal="center"/>
    </xf>
    <xf numFmtId="9" fontId="0" fillId="3" borderId="0" xfId="1" applyFont="1" applyFill="1" applyBorder="1"/>
    <xf numFmtId="9" fontId="0" fillId="3" borderId="0" xfId="0" applyNumberFormat="1" applyFill="1" applyBorder="1"/>
    <xf numFmtId="0" fontId="7" fillId="3" borderId="0" xfId="6" applyFont="1" applyFill="1"/>
    <xf numFmtId="3" fontId="0" fillId="4" borderId="7" xfId="0" applyNumberFormat="1" applyFill="1" applyBorder="1" applyAlignment="1">
      <alignment horizontal="center"/>
    </xf>
    <xf numFmtId="0" fontId="11" fillId="3" borderId="0" xfId="6" applyFont="1" applyFill="1"/>
    <xf numFmtId="0" fontId="0" fillId="3" borderId="0" xfId="0" applyFill="1" applyBorder="1" applyAlignment="1">
      <alignment horizontal="center" vertical="center" wrapText="1"/>
    </xf>
    <xf numFmtId="0" fontId="0" fillId="3" borderId="2" xfId="0" applyFont="1" applyFill="1" applyBorder="1" applyAlignment="1">
      <alignment horizontal="center" vertical="center" wrapText="1"/>
    </xf>
    <xf numFmtId="3" fontId="0" fillId="4" borderId="8" xfId="0" applyNumberFormat="1" applyFill="1" applyBorder="1" applyAlignment="1">
      <alignment horizontal="center"/>
    </xf>
    <xf numFmtId="3" fontId="3" fillId="3" borderId="0" xfId="0" applyNumberFormat="1" applyFont="1" applyFill="1" applyBorder="1"/>
    <xf numFmtId="3" fontId="3" fillId="4" borderId="8" xfId="0" applyNumberFormat="1" applyFont="1"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166" fontId="0" fillId="3" borderId="0" xfId="0" applyNumberFormat="1" applyFill="1" applyBorder="1"/>
    <xf numFmtId="10" fontId="0" fillId="3" borderId="0" xfId="0" applyNumberFormat="1" applyFill="1" applyBorder="1"/>
    <xf numFmtId="3" fontId="0" fillId="6" borderId="8" xfId="0" applyNumberFormat="1" applyFill="1" applyBorder="1" applyAlignment="1" applyProtection="1">
      <alignment horizontal="center"/>
      <protection locked="0"/>
    </xf>
    <xf numFmtId="9" fontId="0" fillId="6" borderId="8" xfId="1" applyFont="1" applyFill="1" applyBorder="1" applyAlignment="1" applyProtection="1">
      <alignment horizontal="center"/>
      <protection locked="0"/>
    </xf>
    <xf numFmtId="3" fontId="0" fillId="3" borderId="0" xfId="0" applyNumberFormat="1" applyFill="1" applyBorder="1" applyProtection="1">
      <protection locked="0"/>
    </xf>
    <xf numFmtId="3" fontId="13" fillId="6" borderId="8" xfId="0" applyNumberFormat="1" applyFont="1" applyFill="1" applyBorder="1" applyAlignment="1" applyProtection="1">
      <alignment horizontal="center"/>
      <protection locked="0"/>
    </xf>
    <xf numFmtId="0" fontId="0" fillId="3" borderId="0" xfId="0" applyFont="1" applyFill="1" applyBorder="1" applyAlignment="1">
      <alignment horizontal="center" vertical="center" wrapText="1"/>
    </xf>
    <xf numFmtId="0" fontId="14" fillId="3" borderId="2" xfId="0" applyFont="1" applyFill="1" applyBorder="1" applyAlignment="1">
      <alignment horizontal="center" vertical="center" wrapText="1"/>
    </xf>
    <xf numFmtId="164" fontId="0" fillId="4" borderId="7" xfId="0" applyNumberFormat="1" applyFill="1" applyBorder="1" applyAlignment="1">
      <alignment horizontal="center"/>
    </xf>
    <xf numFmtId="164" fontId="3" fillId="4" borderId="8" xfId="0" applyNumberFormat="1" applyFont="1" applyFill="1" applyBorder="1" applyAlignment="1">
      <alignment horizontal="center"/>
    </xf>
    <xf numFmtId="167" fontId="0" fillId="4" borderId="8" xfId="0" applyNumberFormat="1" applyFill="1" applyBorder="1" applyAlignment="1">
      <alignment horizontal="center"/>
    </xf>
    <xf numFmtId="10" fontId="0" fillId="4" borderId="8" xfId="1" applyNumberFormat="1" applyFont="1" applyFill="1" applyBorder="1" applyAlignment="1">
      <alignment horizontal="center"/>
    </xf>
    <xf numFmtId="0" fontId="16" fillId="3"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3" fontId="13" fillId="4" borderId="8" xfId="0" applyNumberFormat="1" applyFont="1" applyFill="1" applyBorder="1" applyAlignment="1">
      <alignment horizontal="center"/>
    </xf>
    <xf numFmtId="3" fontId="18" fillId="3" borderId="7" xfId="0" applyNumberFormat="1" applyFont="1" applyFill="1" applyBorder="1" applyAlignment="1">
      <alignment horizontal="center"/>
    </xf>
    <xf numFmtId="3" fontId="3" fillId="3" borderId="7" xfId="0" applyNumberFormat="1" applyFont="1" applyFill="1" applyBorder="1" applyAlignment="1">
      <alignment horizontal="center"/>
    </xf>
    <xf numFmtId="0" fontId="0" fillId="3" borderId="6" xfId="0" applyFont="1" applyFill="1" applyBorder="1" applyAlignment="1">
      <alignment horizontal="center" vertical="center" wrapText="1"/>
    </xf>
    <xf numFmtId="3" fontId="21" fillId="7" borderId="8" xfId="0" applyNumberFormat="1" applyFont="1" applyFill="1" applyBorder="1" applyAlignment="1" applyProtection="1">
      <alignment horizontal="center"/>
      <protection locked="0"/>
    </xf>
    <xf numFmtId="3" fontId="21" fillId="8" borderId="0" xfId="0" applyNumberFormat="1" applyFont="1" applyFill="1" applyBorder="1"/>
    <xf numFmtId="0" fontId="22" fillId="3" borderId="0" xfId="0" applyFont="1" applyFill="1" applyBorder="1"/>
    <xf numFmtId="3" fontId="0" fillId="3" borderId="6"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0" fontId="23" fillId="3" borderId="0" xfId="0" applyFont="1" applyFill="1" applyBorder="1"/>
    <xf numFmtId="0" fontId="24" fillId="3" borderId="0" xfId="0" applyFont="1" applyFill="1" applyBorder="1"/>
    <xf numFmtId="0" fontId="0" fillId="3" borderId="1" xfId="0" applyFill="1" applyBorder="1" applyAlignment="1">
      <alignment horizontal="center"/>
    </xf>
    <xf numFmtId="3" fontId="0" fillId="5" borderId="0" xfId="0" applyNumberFormat="1" applyFill="1" applyBorder="1" applyProtection="1">
      <protection locked="0"/>
    </xf>
    <xf numFmtId="164" fontId="0" fillId="5" borderId="0" xfId="0" applyNumberFormat="1" applyFill="1" applyBorder="1" applyAlignment="1">
      <alignment horizontal="center"/>
    </xf>
    <xf numFmtId="3" fontId="3" fillId="5" borderId="0" xfId="0" applyNumberFormat="1" applyFont="1" applyFill="1" applyBorder="1" applyAlignment="1">
      <alignment horizontal="center"/>
    </xf>
    <xf numFmtId="0" fontId="3" fillId="3" borderId="6" xfId="0" applyFont="1" applyFill="1" applyBorder="1"/>
    <xf numFmtId="3" fontId="3" fillId="3" borderId="6" xfId="0" applyNumberFormat="1" applyFont="1" applyFill="1" applyBorder="1" applyAlignment="1">
      <alignment horizontal="center"/>
    </xf>
    <xf numFmtId="9" fontId="3" fillId="3" borderId="6" xfId="1" applyFont="1" applyFill="1" applyBorder="1" applyAlignment="1">
      <alignment horizontal="center"/>
    </xf>
    <xf numFmtId="168" fontId="0" fillId="3" borderId="0" xfId="0" applyNumberFormat="1" applyFill="1" applyBorder="1"/>
    <xf numFmtId="164" fontId="0" fillId="3" borderId="0" xfId="0" applyNumberFormat="1" applyFill="1" applyBorder="1"/>
    <xf numFmtId="0" fontId="8" fillId="3" borderId="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13" fillId="3" borderId="6" xfId="0" applyFont="1" applyFill="1" applyBorder="1" applyAlignment="1">
      <alignment horizontal="center" vertical="center" wrapText="1"/>
    </xf>
    <xf numFmtId="3" fontId="0" fillId="6" borderId="8" xfId="0" applyNumberFormat="1" applyFill="1" applyBorder="1" applyAlignment="1">
      <alignment horizontal="center"/>
    </xf>
    <xf numFmtId="164" fontId="0" fillId="5" borderId="0" xfId="0" applyNumberFormat="1" applyFill="1" applyBorder="1" applyAlignment="1" applyProtection="1">
      <alignment horizontal="center" vertical="center"/>
      <protection locked="0"/>
    </xf>
    <xf numFmtId="164" fontId="0" fillId="3" borderId="0" xfId="0" applyNumberFormat="1" applyFill="1" applyBorder="1" applyAlignment="1" applyProtection="1">
      <alignment horizontal="center" vertical="center"/>
      <protection locked="0"/>
    </xf>
    <xf numFmtId="166" fontId="13" fillId="4" borderId="7" xfId="1" applyNumberFormat="1" applyFont="1" applyFill="1" applyBorder="1" applyAlignment="1" applyProtection="1">
      <alignment horizontal="center"/>
    </xf>
    <xf numFmtId="0" fontId="0" fillId="3" borderId="8" xfId="0" applyFill="1" applyBorder="1" applyAlignment="1">
      <alignment horizontal="center"/>
    </xf>
    <xf numFmtId="9" fontId="13" fillId="4" borderId="7" xfId="1" applyFont="1" applyFill="1" applyBorder="1" applyAlignment="1" applyProtection="1">
      <alignment horizontal="center"/>
    </xf>
    <xf numFmtId="3" fontId="0" fillId="3" borderId="5" xfId="0" applyNumberFormat="1" applyFill="1" applyBorder="1" applyAlignment="1">
      <alignment horizontal="center"/>
    </xf>
    <xf numFmtId="3" fontId="0" fillId="3" borderId="2" xfId="0" applyNumberFormat="1" applyFill="1" applyBorder="1" applyAlignment="1">
      <alignment horizontal="center"/>
    </xf>
    <xf numFmtId="3" fontId="0" fillId="3" borderId="3" xfId="0" applyNumberFormat="1" applyFill="1" applyBorder="1" applyAlignment="1">
      <alignment horizontal="center"/>
    </xf>
    <xf numFmtId="0" fontId="0" fillId="3" borderId="1" xfId="0" applyFill="1" applyBorder="1" applyAlignment="1">
      <alignment horizontal="center" vertical="center"/>
    </xf>
    <xf numFmtId="3" fontId="25" fillId="3" borderId="0" xfId="0" applyNumberFormat="1" applyFont="1" applyFill="1" applyBorder="1" applyAlignment="1">
      <alignment horizontal="center"/>
    </xf>
    <xf numFmtId="9" fontId="25" fillId="3" borderId="0" xfId="1" applyFont="1" applyFill="1" applyBorder="1" applyAlignment="1">
      <alignment horizontal="center"/>
    </xf>
    <xf numFmtId="169" fontId="0" fillId="3" borderId="0" xfId="0" applyNumberFormat="1" applyFill="1" applyBorder="1"/>
    <xf numFmtId="0" fontId="0" fillId="3" borderId="4" xfId="0" applyFill="1" applyBorder="1" applyAlignment="1">
      <alignment horizontal="center" vertical="center"/>
    </xf>
    <xf numFmtId="0" fontId="0" fillId="3" borderId="4" xfId="0" applyFill="1" applyBorder="1"/>
    <xf numFmtId="0" fontId="0" fillId="4" borderId="7" xfId="0" applyNumberFormat="1" applyFill="1" applyBorder="1" applyAlignment="1">
      <alignment horizontal="center"/>
    </xf>
    <xf numFmtId="168" fontId="0" fillId="3" borderId="7" xfId="0" applyNumberFormat="1" applyFill="1" applyBorder="1" applyAlignment="1">
      <alignment horizontal="center"/>
    </xf>
    <xf numFmtId="0" fontId="0" fillId="3" borderId="0" xfId="0" applyFont="1" applyFill="1" applyBorder="1"/>
    <xf numFmtId="3" fontId="0" fillId="5" borderId="7" xfId="0" applyNumberFormat="1" applyFont="1" applyFill="1" applyBorder="1" applyAlignment="1">
      <alignment horizontal="center"/>
    </xf>
    <xf numFmtId="166" fontId="0" fillId="5" borderId="7" xfId="1" applyNumberFormat="1" applyFont="1" applyFill="1" applyBorder="1" applyAlignment="1">
      <alignment horizontal="center"/>
    </xf>
    <xf numFmtId="3" fontId="0" fillId="3" borderId="0" xfId="0" applyNumberFormat="1" applyFont="1" applyFill="1" applyBorder="1"/>
    <xf numFmtId="168" fontId="3" fillId="3" borderId="11" xfId="0" applyNumberFormat="1" applyFont="1" applyFill="1" applyBorder="1" applyAlignment="1">
      <alignment horizontal="center"/>
    </xf>
    <xf numFmtId="0" fontId="0" fillId="3" borderId="0" xfId="0" applyFill="1" applyBorder="1" applyAlignment="1">
      <alignment vertical="center"/>
    </xf>
    <xf numFmtId="9" fontId="0" fillId="4" borderId="7" xfId="0" applyNumberFormat="1" applyFill="1" applyBorder="1" applyAlignment="1">
      <alignment horizontal="center"/>
    </xf>
    <xf numFmtId="0" fontId="8" fillId="3" borderId="1" xfId="0" applyFont="1" applyFill="1" applyBorder="1" applyAlignment="1">
      <alignment horizontal="center" vertical="center" wrapText="1"/>
    </xf>
    <xf numFmtId="0" fontId="8" fillId="3" borderId="0" xfId="0" applyFont="1" applyFill="1" applyBorder="1" applyAlignment="1">
      <alignment horizontal="center" vertical="center" wrapText="1"/>
    </xf>
    <xf numFmtId="3" fontId="3" fillId="3" borderId="6" xfId="0" applyNumberFormat="1" applyFont="1" applyFill="1" applyBorder="1" applyAlignment="1">
      <alignment horizontal="center"/>
    </xf>
    <xf numFmtId="0" fontId="0" fillId="3" borderId="6" xfId="0" applyFont="1" applyFill="1" applyBorder="1" applyAlignment="1">
      <alignment horizontal="center" vertical="center" wrapText="1"/>
    </xf>
    <xf numFmtId="0" fontId="27" fillId="3" borderId="0" xfId="6" applyFont="1" applyFill="1"/>
    <xf numFmtId="0" fontId="8" fillId="3" borderId="0" xfId="0" applyFont="1" applyFill="1" applyBorder="1" applyAlignment="1">
      <alignment horizontal="right"/>
    </xf>
    <xf numFmtId="14" fontId="3" fillId="6" borderId="7" xfId="0" applyNumberFormat="1" applyFont="1" applyFill="1" applyBorder="1" applyAlignment="1" applyProtection="1">
      <alignment horizontal="center" vertical="center"/>
      <protection locked="0"/>
    </xf>
    <xf numFmtId="167" fontId="0" fillId="10" borderId="8" xfId="0" applyNumberFormat="1" applyFill="1" applyBorder="1" applyAlignment="1">
      <alignment horizontal="center"/>
    </xf>
    <xf numFmtId="3" fontId="0" fillId="10" borderId="8" xfId="0" applyNumberFormat="1" applyFill="1" applyBorder="1" applyAlignment="1">
      <alignment horizontal="center"/>
    </xf>
    <xf numFmtId="10" fontId="0" fillId="10" borderId="8" xfId="1" applyNumberFormat="1" applyFont="1" applyFill="1" applyBorder="1" applyAlignment="1">
      <alignment horizontal="center"/>
    </xf>
    <xf numFmtId="3" fontId="0" fillId="6" borderId="7" xfId="0" applyNumberFormat="1" applyFill="1" applyBorder="1" applyAlignment="1" applyProtection="1">
      <alignment horizontal="center"/>
      <protection locked="0"/>
    </xf>
    <xf numFmtId="9" fontId="0" fillId="6" borderId="7" xfId="1" applyFont="1" applyFill="1" applyBorder="1" applyAlignment="1" applyProtection="1">
      <alignment horizontal="center"/>
      <protection locked="0"/>
    </xf>
    <xf numFmtId="9" fontId="3" fillId="3" borderId="0" xfId="1" applyFont="1" applyFill="1" applyBorder="1"/>
    <xf numFmtId="0" fontId="8" fillId="3" borderId="1" xfId="0" applyFont="1" applyFill="1" applyBorder="1" applyAlignment="1">
      <alignment vertical="center" wrapText="1"/>
    </xf>
    <xf numFmtId="3" fontId="3" fillId="4" borderId="7" xfId="0" applyNumberFormat="1" applyFont="1" applyFill="1" applyBorder="1" applyAlignment="1">
      <alignment horizontal="center"/>
    </xf>
    <xf numFmtId="0" fontId="12" fillId="3" borderId="0" xfId="0" applyFont="1" applyFill="1" applyBorder="1"/>
    <xf numFmtId="0" fontId="13" fillId="3" borderId="9" xfId="0" applyFont="1" applyFill="1" applyBorder="1" applyAlignment="1">
      <alignment horizontal="center"/>
    </xf>
    <xf numFmtId="166" fontId="0" fillId="4" borderId="7" xfId="1" applyNumberFormat="1" applyFont="1" applyFill="1" applyBorder="1" applyAlignment="1" applyProtection="1">
      <alignment horizontal="center"/>
    </xf>
    <xf numFmtId="3" fontId="0" fillId="4" borderId="10" xfId="0" applyNumberFormat="1" applyFill="1" applyBorder="1" applyAlignment="1" applyProtection="1">
      <alignment horizontal="center"/>
      <protection locked="0"/>
    </xf>
    <xf numFmtId="0" fontId="0" fillId="3" borderId="9" xfId="0" applyFont="1" applyFill="1" applyBorder="1" applyAlignment="1">
      <alignment horizontal="center"/>
    </xf>
    <xf numFmtId="3" fontId="0" fillId="4" borderId="7" xfId="0" applyNumberFormat="1" applyFill="1" applyBorder="1" applyAlignment="1" applyProtection="1">
      <alignment horizontal="center"/>
      <protection locked="0"/>
    </xf>
    <xf numFmtId="0" fontId="13" fillId="3" borderId="8" xfId="0" applyFont="1" applyFill="1" applyBorder="1" applyAlignment="1">
      <alignment horizontal="center"/>
    </xf>
    <xf numFmtId="3" fontId="13" fillId="4" borderId="8" xfId="0" applyNumberFormat="1" applyFont="1" applyFill="1" applyBorder="1" applyAlignment="1" applyProtection="1">
      <alignment horizontal="center"/>
      <protection locked="0"/>
    </xf>
    <xf numFmtId="0" fontId="29" fillId="11" borderId="6" xfId="7" applyBorder="1" applyAlignment="1">
      <alignment horizontal="center" vertical="center" wrapText="1"/>
    </xf>
    <xf numFmtId="0" fontId="2" fillId="2" borderId="6" xfId="2" applyBorder="1" applyAlignment="1">
      <alignment horizontal="center" vertical="center" wrapText="1"/>
    </xf>
    <xf numFmtId="0" fontId="32" fillId="11" borderId="6" xfId="7" applyFont="1" applyBorder="1" applyAlignment="1">
      <alignment horizontal="center" vertical="center" wrapText="1"/>
    </xf>
    <xf numFmtId="0" fontId="6" fillId="2" borderId="6" xfId="2" applyFont="1" applyBorder="1" applyAlignment="1">
      <alignment horizontal="center"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6" fillId="2" borderId="2" xfId="2" applyFont="1" applyBorder="1" applyAlignment="1">
      <alignment horizontal="center" vertical="center" wrapText="1"/>
    </xf>
    <xf numFmtId="0" fontId="29" fillId="11" borderId="2" xfId="7" applyBorder="1" applyAlignment="1">
      <alignment horizontal="center" vertical="center"/>
    </xf>
    <xf numFmtId="164" fontId="3" fillId="3" borderId="6" xfId="0" applyNumberFormat="1" applyFont="1" applyFill="1" applyBorder="1" applyAlignment="1">
      <alignment horizontal="center"/>
    </xf>
    <xf numFmtId="164" fontId="0" fillId="3" borderId="0" xfId="0" applyNumberFormat="1" applyFill="1" applyBorder="1" applyAlignment="1">
      <alignment horizontal="center"/>
    </xf>
    <xf numFmtId="164" fontId="0" fillId="3" borderId="0" xfId="0" applyNumberFormat="1" applyFont="1" applyFill="1" applyBorder="1" applyAlignment="1">
      <alignment horizontal="center"/>
    </xf>
    <xf numFmtId="164" fontId="0" fillId="3" borderId="0" xfId="0" applyNumberFormat="1" applyFont="1" applyFill="1" applyBorder="1"/>
    <xf numFmtId="9" fontId="0" fillId="4" borderId="7" xfId="1" applyFont="1" applyFill="1" applyBorder="1" applyAlignment="1">
      <alignment horizontal="center"/>
    </xf>
    <xf numFmtId="9" fontId="3" fillId="4" borderId="11" xfId="1" applyFont="1" applyFill="1" applyBorder="1" applyAlignment="1">
      <alignment horizontal="center"/>
    </xf>
    <xf numFmtId="164" fontId="3" fillId="4" borderId="11" xfId="0" applyNumberFormat="1" applyFont="1" applyFill="1" applyBorder="1" applyAlignment="1">
      <alignment horizontal="center"/>
    </xf>
    <xf numFmtId="3" fontId="0" fillId="5" borderId="7" xfId="0" applyNumberFormat="1" applyFill="1" applyBorder="1"/>
    <xf numFmtId="9" fontId="0" fillId="4" borderId="7" xfId="1" applyNumberFormat="1" applyFont="1" applyFill="1" applyBorder="1" applyAlignment="1">
      <alignment horizontal="center"/>
    </xf>
    <xf numFmtId="9" fontId="3" fillId="4" borderId="11" xfId="1" applyNumberFormat="1" applyFont="1" applyFill="1" applyBorder="1" applyAlignment="1">
      <alignment horizontal="center"/>
    </xf>
    <xf numFmtId="3" fontId="8" fillId="3" borderId="7"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0" xfId="0" applyFont="1" applyFill="1" applyBorder="1" applyAlignment="1">
      <alignment horizontal="center" vertical="center" wrapText="1"/>
    </xf>
    <xf numFmtId="3" fontId="0" fillId="4" borderId="10" xfId="0" applyNumberFormat="1" applyFont="1" applyFill="1" applyBorder="1" applyAlignment="1">
      <alignment horizontal="center" vertical="center"/>
    </xf>
    <xf numFmtId="3" fontId="0" fillId="4" borderId="8" xfId="0" applyNumberFormat="1" applyFont="1" applyFill="1" applyBorder="1" applyAlignment="1">
      <alignment horizontal="center" vertical="center"/>
    </xf>
    <xf numFmtId="0" fontId="26" fillId="3" borderId="1" xfId="0" applyFont="1" applyFill="1" applyBorder="1" applyAlignment="1">
      <alignment horizontal="center" vertical="center" wrapText="1"/>
    </xf>
    <xf numFmtId="164" fontId="0" fillId="3" borderId="0" xfId="0" applyNumberFormat="1" applyFill="1" applyBorder="1" applyAlignment="1">
      <alignment horizontal="center"/>
    </xf>
    <xf numFmtId="164" fontId="0" fillId="3" borderId="14" xfId="0" applyNumberFormat="1" applyFill="1" applyBorder="1" applyAlignment="1">
      <alignment horizontal="center"/>
    </xf>
    <xf numFmtId="164" fontId="0" fillId="3" borderId="6" xfId="0" applyNumberFormat="1" applyFont="1" applyFill="1" applyBorder="1" applyAlignment="1">
      <alignment horizontal="center"/>
    </xf>
    <xf numFmtId="0" fontId="29" fillId="11" borderId="6" xfId="7" applyFont="1" applyBorder="1" applyAlignment="1">
      <alignment horizontal="center" vertical="center" wrapText="1"/>
    </xf>
    <xf numFmtId="0" fontId="2" fillId="2" borderId="6" xfId="2" applyFont="1" applyBorder="1" applyAlignment="1">
      <alignment horizontal="center" vertical="center" wrapText="1"/>
    </xf>
    <xf numFmtId="164" fontId="0" fillId="3" borderId="1" xfId="0" applyNumberFormat="1" applyFill="1" applyBorder="1" applyAlignment="1">
      <alignment horizontal="center"/>
    </xf>
    <xf numFmtId="3" fontId="0" fillId="6" borderId="12" xfId="0" applyNumberFormat="1" applyFill="1" applyBorder="1" applyAlignment="1" applyProtection="1">
      <alignment horizontal="center"/>
      <protection locked="0"/>
    </xf>
    <xf numFmtId="3" fontId="0" fillId="6" borderId="13" xfId="0" applyNumberFormat="1" applyFill="1" applyBorder="1" applyAlignment="1" applyProtection="1">
      <alignment horizontal="center"/>
      <protection locked="0"/>
    </xf>
    <xf numFmtId="3" fontId="0" fillId="6" borderId="5" xfId="0" applyNumberFormat="1" applyFill="1" applyBorder="1" applyAlignment="1" applyProtection="1">
      <alignment horizontal="center"/>
      <protection locked="0"/>
    </xf>
    <xf numFmtId="3" fontId="0" fillId="6" borderId="3" xfId="0" applyNumberFormat="1" applyFill="1" applyBorder="1" applyAlignment="1" applyProtection="1">
      <alignment horizontal="center"/>
      <protection locked="0"/>
    </xf>
    <xf numFmtId="0" fontId="0" fillId="3" borderId="6" xfId="0" applyFont="1" applyFill="1" applyBorder="1" applyAlignment="1">
      <alignment horizontal="center" vertical="center" wrapText="1"/>
    </xf>
    <xf numFmtId="3" fontId="28" fillId="9" borderId="5" xfId="0" applyNumberFormat="1" applyFont="1" applyFill="1" applyBorder="1" applyAlignment="1" applyProtection="1">
      <alignment horizontal="center" vertical="center"/>
      <protection locked="0"/>
    </xf>
    <xf numFmtId="3" fontId="28" fillId="9" borderId="2" xfId="0" applyNumberFormat="1" applyFont="1" applyFill="1" applyBorder="1" applyAlignment="1" applyProtection="1">
      <alignment horizontal="center" vertical="center"/>
      <protection locked="0"/>
    </xf>
    <xf numFmtId="3" fontId="28" fillId="9" borderId="3" xfId="0" applyNumberFormat="1" applyFont="1" applyFill="1" applyBorder="1" applyAlignment="1" applyProtection="1">
      <alignment horizontal="center" vertical="center"/>
      <protection locked="0"/>
    </xf>
  </cellXfs>
  <cellStyles count="8">
    <cellStyle name="Comma 2" xfId="5"/>
    <cellStyle name="Dårlig" xfId="7" builtinId="27"/>
    <cellStyle name="God" xfId="2" builtinId="26"/>
    <cellStyle name="Normal" xfId="0" builtinId="0"/>
    <cellStyle name="Normal 12" xfId="6"/>
    <cellStyle name="Normal 2" xfId="4"/>
    <cellStyle name="Normal 7" xfId="3"/>
    <cellStyle name="Prosent" xfId="1" builtinId="5"/>
  </cellStyles>
  <dxfs count="14">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theme="5" tint="0.59996337778862885"/>
        </patternFill>
      </fill>
    </dxf>
    <dxf>
      <fill>
        <patternFill>
          <bgColor theme="8" tint="0.59996337778862885"/>
        </patternFill>
      </fill>
    </dxf>
    <dxf>
      <font>
        <color rgb="FF9C0006"/>
      </font>
      <fill>
        <patternFill>
          <bgColor rgb="FFFFC7CE"/>
        </patternFill>
      </fill>
    </dxf>
    <dxf>
      <font>
        <color rgb="FF006100"/>
      </font>
      <fill>
        <patternFill>
          <bgColor theme="5" tint="0.59996337778862885"/>
        </patternFill>
      </fill>
    </dxf>
    <dxf>
      <fill>
        <patternFill>
          <bgColor theme="8" tint="0.59996337778862885"/>
        </patternFill>
      </fill>
    </dxf>
  </dxfs>
  <tableStyles count="0" defaultTableStyle="TableStyleMedium2" defaultPivotStyle="PivotStyleLight16"/>
  <colors>
    <mruColors>
      <color rgb="FF006100"/>
      <color rgb="FF9C0006"/>
      <color rgb="FFA1DD9B"/>
      <color rgb="FFAC75D5"/>
      <color rgb="FFE51937"/>
      <color rgb="FFFFD204"/>
      <color rgb="FFFE9A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47625</xdr:rowOff>
    </xdr:from>
    <xdr:to>
      <xdr:col>45</xdr:col>
      <xdr:colOff>462642</xdr:colOff>
      <xdr:row>24</xdr:row>
      <xdr:rowOff>66675</xdr:rowOff>
    </xdr:to>
    <xdr:sp macro="" textlink="">
      <xdr:nvSpPr>
        <xdr:cNvPr id="2" name="Rounded Rectangle 1">
          <a:extLst>
            <a:ext uri="{FF2B5EF4-FFF2-40B4-BE49-F238E27FC236}">
              <a16:creationId xmlns:a16="http://schemas.microsoft.com/office/drawing/2014/main" id="{90CA3E98-F329-4B9F-87F0-6DAD9A675BA2}"/>
            </a:ext>
          </a:extLst>
        </xdr:cNvPr>
        <xdr:cNvSpPr/>
      </xdr:nvSpPr>
      <xdr:spPr>
        <a:xfrm>
          <a:off x="276225" y="428625"/>
          <a:ext cx="35352717" cy="5676900"/>
        </a:xfrm>
        <a:prstGeom prst="roundRect">
          <a:avLst>
            <a:gd name="adj" fmla="val 4148"/>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42</xdr:col>
      <xdr:colOff>833437</xdr:colOff>
      <xdr:row>2</xdr:row>
      <xdr:rowOff>214313</xdr:rowOff>
    </xdr:from>
    <xdr:to>
      <xdr:col>45</xdr:col>
      <xdr:colOff>46832</xdr:colOff>
      <xdr:row>4</xdr:row>
      <xdr:rowOff>142875</xdr:rowOff>
    </xdr:to>
    <xdr:pic>
      <xdr:nvPicPr>
        <xdr:cNvPr id="4" name="Picture 3" descr="http://www.vegvesen.no/_attachment/396056/binary/679738?fast_title=Statens+vegvesen+logo+farger.jpg">
          <a:extLst>
            <a:ext uri="{FF2B5EF4-FFF2-40B4-BE49-F238E27FC236}">
              <a16:creationId xmlns:a16="http://schemas.microsoft.com/office/drawing/2014/main" id="{6836840A-5008-4267-B294-FA8F02AC63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85906" y="595313"/>
          <a:ext cx="1344614"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428625</xdr:colOff>
      <xdr:row>0</xdr:row>
      <xdr:rowOff>171451</xdr:rowOff>
    </xdr:from>
    <xdr:to>
      <xdr:col>18</xdr:col>
      <xdr:colOff>0</xdr:colOff>
      <xdr:row>24</xdr:row>
      <xdr:rowOff>47625</xdr:rowOff>
    </xdr:to>
    <xdr:sp macro="" textlink="">
      <xdr:nvSpPr>
        <xdr:cNvPr id="2" name="Rounded Rectangle 1">
          <a:extLst>
            <a:ext uri="{FF2B5EF4-FFF2-40B4-BE49-F238E27FC236}">
              <a16:creationId xmlns:a16="http://schemas.microsoft.com/office/drawing/2014/main" id="{6FFABEC0-AE20-49FF-99F9-6FF32B6FF850}"/>
            </a:ext>
          </a:extLst>
        </xdr:cNvPr>
        <xdr:cNvSpPr/>
      </xdr:nvSpPr>
      <xdr:spPr>
        <a:xfrm>
          <a:off x="704850" y="171451"/>
          <a:ext cx="10839450" cy="5905499"/>
        </a:xfrm>
        <a:prstGeom prst="roundRect">
          <a:avLst>
            <a:gd name="adj" fmla="val 4148"/>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733424</xdr:colOff>
      <xdr:row>25</xdr:row>
      <xdr:rowOff>1</xdr:rowOff>
    </xdr:from>
    <xdr:to>
      <xdr:col>17</xdr:col>
      <xdr:colOff>19049</xdr:colOff>
      <xdr:row>36</xdr:row>
      <xdr:rowOff>85725</xdr:rowOff>
    </xdr:to>
    <xdr:sp macro="" textlink="">
      <xdr:nvSpPr>
        <xdr:cNvPr id="5" name="TextBox 4">
          <a:extLst>
            <a:ext uri="{FF2B5EF4-FFF2-40B4-BE49-F238E27FC236}">
              <a16:creationId xmlns:a16="http://schemas.microsoft.com/office/drawing/2014/main" id="{D685EA09-1D0C-4543-A639-CDAFE5A1E98A}"/>
            </a:ext>
          </a:extLst>
        </xdr:cNvPr>
        <xdr:cNvSpPr txBox="1"/>
      </xdr:nvSpPr>
      <xdr:spPr>
        <a:xfrm>
          <a:off x="1009649" y="6219826"/>
          <a:ext cx="10258425" cy="21812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Informasjon om evalueringsmodellen:</a:t>
          </a:r>
        </a:p>
        <a:p>
          <a:r>
            <a:rPr lang="nb-NO" sz="1100">
              <a:solidFill>
                <a:schemeClr val="dk1"/>
              </a:solidFill>
              <a:effectLst/>
              <a:latin typeface="+mn-lt"/>
              <a:ea typeface="+mn-ea"/>
              <a:cs typeface="+mn-cs"/>
            </a:rPr>
            <a:t>Arkfane «Evalueringsmodell» vil benyttes av Oppdragsgiver ved evaluering av tilbudene. Tilbyder kan også bruke modellen til å evaluere ulike teknologialternativer og kombinasjoner som beslutningsstøtte for å teste hvilke løsninger som gir høyest total poengsum. </a:t>
          </a:r>
          <a:endParaRPr lang="nb-NO">
            <a:effectLst/>
          </a:endParaRP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De følgende stegene er ment for å instruere brukeren i bruk av modellen og hvordan resultatene skal tolkes:</a:t>
          </a:r>
          <a:endParaRPr lang="nb-NO">
            <a:effectLst/>
          </a:endParaRPr>
        </a:p>
        <a:p>
          <a:r>
            <a:rPr lang="nb-NO" sz="1100">
              <a:solidFill>
                <a:schemeClr val="dk1"/>
              </a:solidFill>
              <a:effectLst/>
              <a:latin typeface="+mn-lt"/>
              <a:ea typeface="+mn-ea"/>
              <a:cs typeface="+mn-cs"/>
            </a:rPr>
            <a:t>   1. Brukeren angir forventet årlig bunkret energi [GJ/år] for den totale anbudspakken (merket med blå felter)</a:t>
          </a:r>
          <a:endParaRPr lang="nb-NO">
            <a:effectLst/>
          </a:endParaRPr>
        </a:p>
        <a:p>
          <a:r>
            <a:rPr lang="nb-NO" sz="1100">
              <a:solidFill>
                <a:schemeClr val="dk1"/>
              </a:solidFill>
              <a:effectLst/>
              <a:latin typeface="+mn-lt"/>
              <a:ea typeface="+mn-ea"/>
              <a:cs typeface="+mn-cs"/>
            </a:rPr>
            <a:t>   2. Brukeren angir forventet årlig CO</a:t>
          </a:r>
          <a:r>
            <a:rPr lang="nb-NO" sz="1100" baseline="-25000">
              <a:solidFill>
                <a:schemeClr val="dk1"/>
              </a:solidFill>
              <a:effectLst/>
              <a:latin typeface="+mn-lt"/>
              <a:ea typeface="+mn-ea"/>
              <a:cs typeface="+mn-cs"/>
            </a:rPr>
            <a:t>2</a:t>
          </a:r>
          <a:r>
            <a:rPr lang="nb-NO" sz="1100">
              <a:solidFill>
                <a:schemeClr val="dk1"/>
              </a:solidFill>
              <a:effectLst/>
              <a:latin typeface="+mn-lt"/>
              <a:ea typeface="+mn-ea"/>
              <a:cs typeface="+mn-cs"/>
            </a:rPr>
            <a:t>-utslipp [tonn CO</a:t>
          </a:r>
          <a:r>
            <a:rPr lang="nb-NO" sz="1100" baseline="-25000">
              <a:solidFill>
                <a:schemeClr val="dk1"/>
              </a:solidFill>
              <a:effectLst/>
              <a:latin typeface="+mn-lt"/>
              <a:ea typeface="+mn-ea"/>
              <a:cs typeface="+mn-cs"/>
            </a:rPr>
            <a:t>2</a:t>
          </a:r>
          <a:r>
            <a:rPr lang="nb-NO" sz="1100">
              <a:solidFill>
                <a:schemeClr val="dk1"/>
              </a:solidFill>
              <a:effectLst/>
              <a:latin typeface="+mn-lt"/>
              <a:ea typeface="+mn-ea"/>
              <a:cs typeface="+mn-cs"/>
            </a:rPr>
            <a:t>/år] for den totale anbudspakken (merket med blå felter)</a:t>
          </a:r>
          <a:endParaRPr lang="nb-NO">
            <a:effectLst/>
          </a:endParaRPr>
        </a:p>
        <a:p>
          <a:r>
            <a:rPr lang="nb-NO" sz="1100">
              <a:solidFill>
                <a:schemeClr val="dk1"/>
              </a:solidFill>
              <a:effectLst/>
              <a:latin typeface="+mn-lt"/>
              <a:ea typeface="+mn-ea"/>
              <a:cs typeface="+mn-cs"/>
            </a:rPr>
            <a:t>   3.</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Brukeren angir total pris [MNOK] over kontraktsperioden for den totale anbudspakken (merket med blå felter)</a:t>
          </a:r>
          <a:endParaRPr lang="nb-NO">
            <a:effectLst/>
          </a:endParaRPr>
        </a:p>
        <a:p>
          <a:r>
            <a:rPr lang="nb-NO" sz="1100">
              <a:solidFill>
                <a:schemeClr val="dk1"/>
              </a:solidFill>
              <a:effectLst/>
              <a:latin typeface="+mn-lt"/>
              <a:ea typeface="+mn-ea"/>
              <a:cs typeface="+mn-cs"/>
            </a:rPr>
            <a:t>   4. Modellen beregner estimert poengsum for hvert av tildelingskriteriene og adderer hver av dem til å utgjøre total poengsum for anbudspakken.</a:t>
          </a:r>
          <a:endParaRPr lang="nb-NO">
            <a:effectLst/>
          </a:endParaRP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Merk at tilbyder skal kun fylle ut én rad for sitt tilbud, men for at modellen skal beregne en reell total poengsum må to rader eller mer fylles ut. Faktisk poengsum oppnådd i konkurransen vil være avhengig av verdiene for konkurrerende tilbud.</a:t>
          </a:r>
          <a:endParaRPr lang="nb-NO" sz="1100" b="1"/>
        </a:p>
      </xdr:txBody>
    </xdr:sp>
    <xdr:clientData/>
  </xdr:twoCellAnchor>
  <xdr:twoCellAnchor editAs="oneCell">
    <xdr:from>
      <xdr:col>14</xdr:col>
      <xdr:colOff>857250</xdr:colOff>
      <xdr:row>2</xdr:row>
      <xdr:rowOff>0</xdr:rowOff>
    </xdr:from>
    <xdr:to>
      <xdr:col>17</xdr:col>
      <xdr:colOff>82552</xdr:colOff>
      <xdr:row>3</xdr:row>
      <xdr:rowOff>107156</xdr:rowOff>
    </xdr:to>
    <xdr:pic>
      <xdr:nvPicPr>
        <xdr:cNvPr id="6" name="Picture 5" descr="http://www.vegvesen.no/_attachment/396056/binary/679738?fast_title=Statens+vegvesen+logo+farger.jpg">
          <a:extLst>
            <a:ext uri="{FF2B5EF4-FFF2-40B4-BE49-F238E27FC236}">
              <a16:creationId xmlns:a16="http://schemas.microsoft.com/office/drawing/2014/main" id="{1FAB249D-BD35-4300-A6CD-55A8A83DC0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53625" y="428625"/>
          <a:ext cx="1344614"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428624</xdr:colOff>
      <xdr:row>0</xdr:row>
      <xdr:rowOff>171452</xdr:rowOff>
    </xdr:from>
    <xdr:to>
      <xdr:col>21</xdr:col>
      <xdr:colOff>404812</xdr:colOff>
      <xdr:row>23</xdr:row>
      <xdr:rowOff>179916</xdr:rowOff>
    </xdr:to>
    <xdr:sp macro="" textlink="">
      <xdr:nvSpPr>
        <xdr:cNvPr id="2" name="Rounded Rectangle 1">
          <a:extLst>
            <a:ext uri="{FF2B5EF4-FFF2-40B4-BE49-F238E27FC236}">
              <a16:creationId xmlns:a16="http://schemas.microsoft.com/office/drawing/2014/main" id="{59443AD4-229E-4158-99D7-C5C87F02F432}"/>
            </a:ext>
          </a:extLst>
        </xdr:cNvPr>
        <xdr:cNvSpPr/>
      </xdr:nvSpPr>
      <xdr:spPr>
        <a:xfrm>
          <a:off x="703791" y="171452"/>
          <a:ext cx="12856104" cy="5649381"/>
        </a:xfrm>
        <a:prstGeom prst="roundRect">
          <a:avLst>
            <a:gd name="adj" fmla="val 4148"/>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297656</xdr:colOff>
      <xdr:row>2</xdr:row>
      <xdr:rowOff>11907</xdr:rowOff>
    </xdr:from>
    <xdr:to>
      <xdr:col>20</xdr:col>
      <xdr:colOff>94457</xdr:colOff>
      <xdr:row>3</xdr:row>
      <xdr:rowOff>119063</xdr:rowOff>
    </xdr:to>
    <xdr:pic>
      <xdr:nvPicPr>
        <xdr:cNvPr id="5" name="Picture 4" descr="http://www.vegvesen.no/_attachment/396056/binary/679738?fast_title=Statens+vegvesen+logo+farger.jpg">
          <a:extLst>
            <a:ext uri="{FF2B5EF4-FFF2-40B4-BE49-F238E27FC236}">
              <a16:creationId xmlns:a16="http://schemas.microsoft.com/office/drawing/2014/main" id="{C8DAF566-13C2-465C-A8A0-201E226109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08531" y="571501"/>
          <a:ext cx="1344614"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156882</xdr:colOff>
      <xdr:row>1</xdr:row>
      <xdr:rowOff>0</xdr:rowOff>
    </xdr:from>
    <xdr:to>
      <xdr:col>18</xdr:col>
      <xdr:colOff>392206</xdr:colOff>
      <xdr:row>105</xdr:row>
      <xdr:rowOff>168088</xdr:rowOff>
    </xdr:to>
    <xdr:sp macro="" textlink="">
      <xdr:nvSpPr>
        <xdr:cNvPr id="2" name="Rounded Rectangle 2">
          <a:extLst>
            <a:ext uri="{FF2B5EF4-FFF2-40B4-BE49-F238E27FC236}">
              <a16:creationId xmlns:a16="http://schemas.microsoft.com/office/drawing/2014/main" id="{3A7538C6-8E41-4A5D-A630-814F7D8B39CA}"/>
            </a:ext>
          </a:extLst>
        </xdr:cNvPr>
        <xdr:cNvSpPr/>
      </xdr:nvSpPr>
      <xdr:spPr>
        <a:xfrm>
          <a:off x="156882" y="190500"/>
          <a:ext cx="13541749" cy="15960538"/>
        </a:xfrm>
        <a:prstGeom prst="roundRect">
          <a:avLst>
            <a:gd name="adj" fmla="val 4148"/>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14</xdr:col>
      <xdr:colOff>930088</xdr:colOff>
      <xdr:row>2</xdr:row>
      <xdr:rowOff>190499</xdr:rowOff>
    </xdr:from>
    <xdr:to>
      <xdr:col>17</xdr:col>
      <xdr:colOff>123266</xdr:colOff>
      <xdr:row>4</xdr:row>
      <xdr:rowOff>242135</xdr:rowOff>
    </xdr:to>
    <xdr:pic>
      <xdr:nvPicPr>
        <xdr:cNvPr id="3" name="Picture 2" descr="http://www.vegvesen.no/_attachment/396056/binary/679738?fast_title=Statens+vegvesen+logo+farger.jpg">
          <a:extLst>
            <a:ext uri="{FF2B5EF4-FFF2-40B4-BE49-F238E27FC236}">
              <a16:creationId xmlns:a16="http://schemas.microsoft.com/office/drawing/2014/main" id="{3E54D78E-AB57-4318-B21B-8FF38290DD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31363" y="571499"/>
          <a:ext cx="2164978" cy="1289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DNV powerpoint">
      <a:dk1>
        <a:srgbClr val="333333"/>
      </a:dk1>
      <a:lt1>
        <a:srgbClr val="FFFFFF"/>
      </a:lt1>
      <a:dk2>
        <a:srgbClr val="0F204B"/>
      </a:dk2>
      <a:lt2>
        <a:srgbClr val="C8C8C8"/>
      </a:lt2>
      <a:accent1>
        <a:srgbClr val="99D6F0"/>
      </a:accent1>
      <a:accent2>
        <a:srgbClr val="3F9C35"/>
      </a:accent2>
      <a:accent3>
        <a:srgbClr val="003591"/>
      </a:accent3>
      <a:accent4>
        <a:srgbClr val="009FDA"/>
      </a:accent4>
      <a:accent5>
        <a:srgbClr val="66C5E9"/>
      </a:accent5>
      <a:accent6>
        <a:srgbClr val="FECB00"/>
      </a:accent6>
      <a:hlink>
        <a:srgbClr val="003591"/>
      </a:hlink>
      <a:folHlink>
        <a:srgbClr val="6E5091"/>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AS36"/>
  <sheetViews>
    <sheetView tabSelected="1" zoomScale="80" zoomScaleNormal="80" zoomScaleSheetLayoutView="80" workbookViewId="0">
      <pane xSplit="5" ySplit="7" topLeftCell="F8" activePane="bottomRight" state="frozen"/>
      <selection activeCell="D9" sqref="D9:M9"/>
      <selection pane="topRight" activeCell="D9" sqref="D9:M9"/>
      <selection pane="bottomLeft" activeCell="D9" sqref="D9:M9"/>
      <selection pane="bottomRight" activeCell="L14" sqref="L14"/>
    </sheetView>
  </sheetViews>
  <sheetFormatPr baseColWidth="10" defaultColWidth="9.140625" defaultRowHeight="15" outlineLevelCol="1" x14ac:dyDescent="0.25"/>
  <cols>
    <col min="1" max="1" width="4.140625" style="1" customWidth="1"/>
    <col min="2" max="2" width="2" style="1" hidden="1" customWidth="1"/>
    <col min="3" max="3" width="27" style="1" customWidth="1"/>
    <col min="4" max="4" width="14.5703125" style="1" customWidth="1"/>
    <col min="5" max="5" width="2" style="1" customWidth="1"/>
    <col min="6" max="6" width="15" style="1" customWidth="1"/>
    <col min="7" max="7" width="2" style="1" customWidth="1"/>
    <col min="8" max="13" width="15" style="1" customWidth="1"/>
    <col min="14" max="14" width="2" style="1" customWidth="1"/>
    <col min="15" max="17" width="17.5703125" style="1" customWidth="1"/>
    <col min="18" max="18" width="2" style="1" customWidth="1"/>
    <col min="19" max="24" width="15" style="1" hidden="1" customWidth="1" outlineLevel="1"/>
    <col min="25" max="25" width="2" style="1" hidden="1" customWidth="1" outlineLevel="1"/>
    <col min="26" max="26" width="15" style="1" customWidth="1" collapsed="1"/>
    <col min="27" max="27" width="2.140625" style="1" customWidth="1"/>
    <col min="28" max="28" width="15" style="1" customWidth="1"/>
    <col min="29" max="29" width="2.140625" style="1" customWidth="1"/>
    <col min="30" max="34" width="15" style="1" hidden="1" customWidth="1" outlineLevel="1"/>
    <col min="35" max="35" width="16.28515625" style="1" hidden="1" customWidth="1" outlineLevel="1"/>
    <col min="36" max="36" width="2" style="1" hidden="1" customWidth="1" outlineLevel="1"/>
    <col min="37" max="37" width="15" style="1" customWidth="1" collapsed="1"/>
    <col min="38" max="38" width="2" style="1" customWidth="1"/>
    <col min="39" max="39" width="15" style="1" customWidth="1"/>
    <col min="40" max="40" width="2" style="1" customWidth="1"/>
    <col min="41" max="41" width="15" style="1" customWidth="1"/>
    <col min="42" max="42" width="2" style="1" customWidth="1"/>
    <col min="43" max="43" width="15" style="1" customWidth="1"/>
    <col min="44" max="44" width="2" style="1" customWidth="1"/>
    <col min="45" max="45" width="15" style="1" customWidth="1"/>
    <col min="46" max="46" width="10.42578125" style="1" bestFit="1" customWidth="1"/>
    <col min="47" max="16384" width="9.140625" style="1"/>
  </cols>
  <sheetData>
    <row r="3" spans="1:45" ht="55.5" customHeight="1" x14ac:dyDescent="0.5">
      <c r="C3" s="14" t="s">
        <v>65</v>
      </c>
      <c r="D3" s="14"/>
    </row>
    <row r="4" spans="1:45" ht="14.25" customHeight="1" x14ac:dyDescent="0.45">
      <c r="C4" s="12"/>
      <c r="D4" s="12"/>
    </row>
    <row r="5" spans="1:45" ht="14.25" customHeight="1" x14ac:dyDescent="0.45">
      <c r="C5" s="12"/>
      <c r="D5" s="12"/>
    </row>
    <row r="6" spans="1:45" ht="27" customHeight="1" x14ac:dyDescent="0.25">
      <c r="F6" s="56" t="s">
        <v>6</v>
      </c>
      <c r="H6" s="125" t="s">
        <v>7</v>
      </c>
      <c r="I6" s="125"/>
      <c r="J6" s="125"/>
      <c r="K6" s="125"/>
      <c r="L6" s="125"/>
      <c r="M6" s="57"/>
      <c r="O6" s="125" t="s">
        <v>8</v>
      </c>
      <c r="P6" s="125"/>
      <c r="Q6" s="125"/>
      <c r="S6" s="125" t="str">
        <f>H6&amp;" [GJ]"</f>
        <v>Forbruk - energibærer [GJ]</v>
      </c>
      <c r="T6" s="125"/>
      <c r="U6" s="125"/>
      <c r="V6" s="125"/>
      <c r="W6" s="125"/>
      <c r="X6" s="57"/>
      <c r="Z6" s="125" t="s">
        <v>9</v>
      </c>
      <c r="AA6" s="125"/>
      <c r="AB6" s="125"/>
      <c r="AC6" s="57"/>
      <c r="AD6" s="125" t="s">
        <v>10</v>
      </c>
      <c r="AE6" s="125"/>
      <c r="AF6" s="125"/>
      <c r="AG6" s="125"/>
      <c r="AH6" s="125"/>
      <c r="AI6" s="57"/>
      <c r="AK6" s="125" t="s">
        <v>11</v>
      </c>
      <c r="AL6" s="125"/>
      <c r="AM6" s="125"/>
      <c r="AN6" s="125"/>
      <c r="AO6" s="125"/>
      <c r="AP6" s="125"/>
      <c r="AQ6" s="125"/>
      <c r="AR6" s="125"/>
      <c r="AS6" s="125"/>
    </row>
    <row r="7" spans="1:45" s="3" customFormat="1" ht="45" customHeight="1" x14ac:dyDescent="0.25">
      <c r="A7" s="1"/>
      <c r="C7" s="16" t="s">
        <v>1</v>
      </c>
      <c r="D7" s="16" t="s">
        <v>12</v>
      </c>
      <c r="F7" s="16" t="s">
        <v>13</v>
      </c>
      <c r="H7" s="16" t="s">
        <v>14</v>
      </c>
      <c r="I7" s="16" t="s">
        <v>15</v>
      </c>
      <c r="J7" s="16" t="s">
        <v>16</v>
      </c>
      <c r="K7" s="16" t="s">
        <v>17</v>
      </c>
      <c r="L7" s="16" t="s">
        <v>18</v>
      </c>
      <c r="M7" s="16" t="s">
        <v>66</v>
      </c>
      <c r="O7" s="34" t="s">
        <v>45</v>
      </c>
      <c r="P7" s="34" t="s">
        <v>46</v>
      </c>
      <c r="Q7" s="15" t="s">
        <v>19</v>
      </c>
      <c r="S7" s="16" t="s">
        <v>20</v>
      </c>
      <c r="T7" s="16" t="s">
        <v>21</v>
      </c>
      <c r="U7" s="16" t="s">
        <v>22</v>
      </c>
      <c r="V7" s="16" t="s">
        <v>23</v>
      </c>
      <c r="W7" s="16" t="s">
        <v>24</v>
      </c>
      <c r="X7" s="16" t="s">
        <v>67</v>
      </c>
      <c r="Z7" s="16" t="s">
        <v>25</v>
      </c>
      <c r="AA7" s="16"/>
      <c r="AB7" s="16" t="s">
        <v>26</v>
      </c>
      <c r="AC7" s="28"/>
      <c r="AD7" s="16" t="s">
        <v>27</v>
      </c>
      <c r="AE7" s="16" t="s">
        <v>28</v>
      </c>
      <c r="AF7" s="16" t="s">
        <v>29</v>
      </c>
      <c r="AG7" s="16" t="s">
        <v>30</v>
      </c>
      <c r="AH7" s="16" t="s">
        <v>31</v>
      </c>
      <c r="AI7" s="16" t="s">
        <v>68</v>
      </c>
      <c r="AK7" s="16" t="s">
        <v>32</v>
      </c>
      <c r="AL7" s="16"/>
      <c r="AM7" s="29" t="s">
        <v>33</v>
      </c>
      <c r="AO7" s="16" t="s">
        <v>34</v>
      </c>
      <c r="AQ7" s="16" t="s">
        <v>35</v>
      </c>
      <c r="AS7" s="35" t="s">
        <v>47</v>
      </c>
    </row>
    <row r="8" spans="1:45" x14ac:dyDescent="0.25">
      <c r="B8" s="2" t="str">
        <f>C8</f>
        <v>Øybåtene  rute B1</v>
      </c>
      <c r="C8" s="127" t="s">
        <v>187</v>
      </c>
      <c r="D8" s="59"/>
      <c r="E8" s="2"/>
      <c r="F8" s="17">
        <v>6442</v>
      </c>
      <c r="G8" s="41"/>
      <c r="H8" s="40"/>
      <c r="I8" s="40"/>
      <c r="J8" s="40"/>
      <c r="K8" s="40"/>
      <c r="L8" s="40">
        <v>0</v>
      </c>
      <c r="M8" s="40"/>
      <c r="N8" s="41"/>
      <c r="O8" s="40"/>
      <c r="P8" s="27"/>
      <c r="Q8" s="25"/>
      <c r="R8" s="2"/>
      <c r="S8" s="17">
        <f t="shared" ref="S8:S19" si="0">H8*$H$29</f>
        <v>0</v>
      </c>
      <c r="T8" s="17">
        <f t="shared" ref="T8:T19" si="1">I8*$H$30</f>
        <v>0</v>
      </c>
      <c r="U8" s="17">
        <f t="shared" ref="U8:U19" si="2">J8*$H$31</f>
        <v>0</v>
      </c>
      <c r="V8" s="17">
        <f t="shared" ref="V8:V19" si="3">K8*$H$32</f>
        <v>0</v>
      </c>
      <c r="W8" s="17">
        <f>L8*3600/10^6</f>
        <v>0</v>
      </c>
      <c r="X8" s="17">
        <f>M8*3600/10^6</f>
        <v>0</v>
      </c>
      <c r="Y8" s="2"/>
      <c r="Z8" s="17">
        <f>SUM(S8:X8)</f>
        <v>0</v>
      </c>
      <c r="AA8" s="4"/>
      <c r="AB8" s="17">
        <f t="shared" ref="AB8:AB19" si="4">IFERROR(Z8*1000/$F8,0)</f>
        <v>0</v>
      </c>
      <c r="AC8" s="4"/>
      <c r="AD8" s="17">
        <f t="shared" ref="AD8:AD19" si="5">H8*$I$29</f>
        <v>0</v>
      </c>
      <c r="AE8" s="17">
        <f t="shared" ref="AE8:AE19" si="6">I8*$I$30*(1-Q8)+I8*Q8*$L$30</f>
        <v>0</v>
      </c>
      <c r="AF8" s="17">
        <f t="shared" ref="AF8:AF19" si="7">J8*$I$31*(1-Q8)+J8*Q8*$L$31</f>
        <v>0</v>
      </c>
      <c r="AG8" s="17">
        <f t="shared" ref="AG8:AG19" si="8">K8*$I$32</f>
        <v>0</v>
      </c>
      <c r="AH8" s="17">
        <f t="shared" ref="AH8:AH19" si="9">L8*$J$33/10^6</f>
        <v>0</v>
      </c>
      <c r="AI8" s="17">
        <f>M8*$J$34/10^6</f>
        <v>0</v>
      </c>
      <c r="AJ8" s="2"/>
      <c r="AK8" s="13">
        <f>SUM(AD8:AI8)</f>
        <v>0</v>
      </c>
      <c r="AL8" s="4"/>
      <c r="AM8" s="17">
        <f t="shared" ref="AM8:AM19" si="10">IFERROR(AK8*1000/$F8,0)</f>
        <v>0</v>
      </c>
      <c r="AN8" s="2"/>
      <c r="AO8" s="30">
        <f t="shared" ref="AO8:AO19" si="11">H8*$K$29*2</f>
        <v>0</v>
      </c>
      <c r="AP8" s="2"/>
      <c r="AQ8" s="13">
        <f>(SUM(H8,K8)*O8+SUM(I8:J8)*P8)/1000</f>
        <v>0</v>
      </c>
      <c r="AR8" s="2"/>
      <c r="AS8" s="36">
        <f t="shared" ref="AS8:AS19" si="12">IFERROR(AQ8*1000/$F8,0)</f>
        <v>0</v>
      </c>
    </row>
    <row r="9" spans="1:45" x14ac:dyDescent="0.25">
      <c r="B9" s="2"/>
      <c r="C9" s="128"/>
      <c r="D9" s="17" t="s">
        <v>36</v>
      </c>
      <c r="E9" s="2"/>
      <c r="F9" s="40"/>
      <c r="G9" s="41"/>
      <c r="H9" s="40"/>
      <c r="I9" s="40"/>
      <c r="J9" s="40"/>
      <c r="K9" s="40"/>
      <c r="L9" s="40"/>
      <c r="M9" s="40"/>
      <c r="N9" s="41"/>
      <c r="O9" s="40"/>
      <c r="P9" s="27"/>
      <c r="Q9" s="25"/>
      <c r="R9" s="2"/>
      <c r="S9" s="17">
        <f t="shared" si="0"/>
        <v>0</v>
      </c>
      <c r="T9" s="17">
        <f t="shared" si="1"/>
        <v>0</v>
      </c>
      <c r="U9" s="17">
        <f t="shared" si="2"/>
        <v>0</v>
      </c>
      <c r="V9" s="17">
        <f t="shared" si="3"/>
        <v>0</v>
      </c>
      <c r="W9" s="17">
        <f t="shared" ref="W9:X19" si="13">L9*3600/10^6</f>
        <v>0</v>
      </c>
      <c r="X9" s="17">
        <f t="shared" si="13"/>
        <v>0</v>
      </c>
      <c r="Y9" s="2"/>
      <c r="Z9" s="17">
        <f t="shared" ref="Z9:Z19" si="14">SUM(S9:X9)</f>
        <v>0</v>
      </c>
      <c r="AA9" s="4"/>
      <c r="AB9" s="17">
        <f t="shared" si="4"/>
        <v>0</v>
      </c>
      <c r="AC9" s="4"/>
      <c r="AD9" s="17">
        <f t="shared" si="5"/>
        <v>0</v>
      </c>
      <c r="AE9" s="17">
        <f t="shared" si="6"/>
        <v>0</v>
      </c>
      <c r="AF9" s="17">
        <f t="shared" si="7"/>
        <v>0</v>
      </c>
      <c r="AG9" s="17">
        <f t="shared" si="8"/>
        <v>0</v>
      </c>
      <c r="AH9" s="17">
        <f t="shared" si="9"/>
        <v>0</v>
      </c>
      <c r="AI9" s="17">
        <f t="shared" ref="AI9:AI19" si="15">M9*$J$34/10^6</f>
        <v>0</v>
      </c>
      <c r="AJ9" s="2"/>
      <c r="AK9" s="13">
        <f t="shared" ref="AK9:AK19" si="16">SUM(AD9:AI9)</f>
        <v>0</v>
      </c>
      <c r="AL9" s="4"/>
      <c r="AM9" s="17">
        <f t="shared" si="10"/>
        <v>0</v>
      </c>
      <c r="AN9" s="2"/>
      <c r="AO9" s="30">
        <f t="shared" si="11"/>
        <v>0</v>
      </c>
      <c r="AP9" s="2"/>
      <c r="AQ9" s="13">
        <f t="shared" ref="AQ9:AQ19" si="17">(SUM(H9,K9)*O9+SUM(I9:J9)*P9)/1000</f>
        <v>0</v>
      </c>
      <c r="AR9" s="2"/>
      <c r="AS9" s="36">
        <f t="shared" si="12"/>
        <v>0</v>
      </c>
    </row>
    <row r="10" spans="1:45" x14ac:dyDescent="0.25">
      <c r="B10" s="2" t="str">
        <f>C10</f>
        <v>Øybåtene rute B2</v>
      </c>
      <c r="C10" s="127" t="s">
        <v>188</v>
      </c>
      <c r="D10" s="59"/>
      <c r="E10" s="2"/>
      <c r="F10" s="17">
        <v>2462</v>
      </c>
      <c r="G10" s="41"/>
      <c r="H10" s="40"/>
      <c r="I10" s="40"/>
      <c r="J10" s="40"/>
      <c r="K10" s="40"/>
      <c r="L10" s="40">
        <v>0</v>
      </c>
      <c r="M10" s="40"/>
      <c r="N10" s="41"/>
      <c r="O10" s="40"/>
      <c r="P10" s="27"/>
      <c r="Q10" s="25"/>
      <c r="R10" s="2"/>
      <c r="S10" s="17">
        <f t="shared" si="0"/>
        <v>0</v>
      </c>
      <c r="T10" s="17">
        <f t="shared" si="1"/>
        <v>0</v>
      </c>
      <c r="U10" s="17">
        <f t="shared" si="2"/>
        <v>0</v>
      </c>
      <c r="V10" s="17">
        <f t="shared" si="3"/>
        <v>0</v>
      </c>
      <c r="W10" s="17">
        <f t="shared" si="13"/>
        <v>0</v>
      </c>
      <c r="X10" s="17">
        <f t="shared" si="13"/>
        <v>0</v>
      </c>
      <c r="Y10" s="2"/>
      <c r="Z10" s="17">
        <f t="shared" si="14"/>
        <v>0</v>
      </c>
      <c r="AA10" s="4"/>
      <c r="AB10" s="17">
        <f t="shared" si="4"/>
        <v>0</v>
      </c>
      <c r="AC10" s="4"/>
      <c r="AD10" s="17">
        <f t="shared" si="5"/>
        <v>0</v>
      </c>
      <c r="AE10" s="17">
        <f t="shared" si="6"/>
        <v>0</v>
      </c>
      <c r="AF10" s="17">
        <f t="shared" si="7"/>
        <v>0</v>
      </c>
      <c r="AG10" s="17">
        <f t="shared" si="8"/>
        <v>0</v>
      </c>
      <c r="AH10" s="17">
        <f t="shared" si="9"/>
        <v>0</v>
      </c>
      <c r="AI10" s="17">
        <f t="shared" si="15"/>
        <v>0</v>
      </c>
      <c r="AJ10" s="2"/>
      <c r="AK10" s="13">
        <f t="shared" si="16"/>
        <v>0</v>
      </c>
      <c r="AL10" s="4"/>
      <c r="AM10" s="17">
        <f t="shared" si="10"/>
        <v>0</v>
      </c>
      <c r="AN10" s="2"/>
      <c r="AO10" s="30">
        <f t="shared" si="11"/>
        <v>0</v>
      </c>
      <c r="AP10" s="2"/>
      <c r="AQ10" s="13">
        <f t="shared" si="17"/>
        <v>0</v>
      </c>
      <c r="AR10" s="2"/>
      <c r="AS10" s="36">
        <f t="shared" si="12"/>
        <v>0</v>
      </c>
    </row>
    <row r="11" spans="1:45" x14ac:dyDescent="0.25">
      <c r="B11" s="2"/>
      <c r="C11" s="128"/>
      <c r="D11" s="17" t="s">
        <v>36</v>
      </c>
      <c r="E11" s="2"/>
      <c r="F11" s="40"/>
      <c r="G11" s="41"/>
      <c r="H11" s="40"/>
      <c r="I11" s="40"/>
      <c r="J11" s="40"/>
      <c r="K11" s="40"/>
      <c r="L11" s="40"/>
      <c r="M11" s="40"/>
      <c r="N11" s="41"/>
      <c r="O11" s="40"/>
      <c r="P11" s="27"/>
      <c r="Q11" s="25"/>
      <c r="R11" s="2"/>
      <c r="S11" s="17">
        <f t="shared" si="0"/>
        <v>0</v>
      </c>
      <c r="T11" s="17">
        <f t="shared" si="1"/>
        <v>0</v>
      </c>
      <c r="U11" s="17">
        <f t="shared" si="2"/>
        <v>0</v>
      </c>
      <c r="V11" s="17">
        <f t="shared" si="3"/>
        <v>0</v>
      </c>
      <c r="W11" s="17">
        <f t="shared" si="13"/>
        <v>0</v>
      </c>
      <c r="X11" s="17">
        <f t="shared" si="13"/>
        <v>0</v>
      </c>
      <c r="Y11" s="2"/>
      <c r="Z11" s="17">
        <f t="shared" si="14"/>
        <v>0</v>
      </c>
      <c r="AA11" s="4"/>
      <c r="AB11" s="17">
        <f t="shared" si="4"/>
        <v>0</v>
      </c>
      <c r="AC11" s="4"/>
      <c r="AD11" s="17">
        <f t="shared" si="5"/>
        <v>0</v>
      </c>
      <c r="AE11" s="17">
        <f t="shared" si="6"/>
        <v>0</v>
      </c>
      <c r="AF11" s="17">
        <f t="shared" si="7"/>
        <v>0</v>
      </c>
      <c r="AG11" s="17">
        <f t="shared" si="8"/>
        <v>0</v>
      </c>
      <c r="AH11" s="17">
        <f t="shared" si="9"/>
        <v>0</v>
      </c>
      <c r="AI11" s="17">
        <f t="shared" si="15"/>
        <v>0</v>
      </c>
      <c r="AJ11" s="2"/>
      <c r="AK11" s="13">
        <f t="shared" si="16"/>
        <v>0</v>
      </c>
      <c r="AL11" s="4"/>
      <c r="AM11" s="17">
        <f t="shared" si="10"/>
        <v>0</v>
      </c>
      <c r="AN11" s="2"/>
      <c r="AO11" s="30">
        <f t="shared" si="11"/>
        <v>0</v>
      </c>
      <c r="AP11" s="2"/>
      <c r="AQ11" s="13">
        <f t="shared" si="17"/>
        <v>0</v>
      </c>
      <c r="AR11" s="2"/>
      <c r="AS11" s="36">
        <f t="shared" si="12"/>
        <v>0</v>
      </c>
    </row>
    <row r="12" spans="1:45" x14ac:dyDescent="0.25">
      <c r="B12" s="2">
        <f>C12</f>
        <v>0</v>
      </c>
      <c r="C12" s="127"/>
      <c r="D12" s="59"/>
      <c r="E12" s="2"/>
      <c r="F12" s="17">
        <v>0</v>
      </c>
      <c r="G12" s="41"/>
      <c r="H12" s="40"/>
      <c r="I12" s="40"/>
      <c r="J12" s="40"/>
      <c r="K12" s="40"/>
      <c r="L12" s="40">
        <f>F12*56/0.9</f>
        <v>0</v>
      </c>
      <c r="M12" s="40"/>
      <c r="N12" s="41"/>
      <c r="O12" s="40"/>
      <c r="P12" s="27"/>
      <c r="Q12" s="25"/>
      <c r="R12" s="2"/>
      <c r="S12" s="17">
        <f t="shared" si="0"/>
        <v>0</v>
      </c>
      <c r="T12" s="17">
        <f t="shared" si="1"/>
        <v>0</v>
      </c>
      <c r="U12" s="17">
        <f t="shared" si="2"/>
        <v>0</v>
      </c>
      <c r="V12" s="17">
        <f t="shared" si="3"/>
        <v>0</v>
      </c>
      <c r="W12" s="17">
        <f t="shared" si="13"/>
        <v>0</v>
      </c>
      <c r="X12" s="17">
        <f t="shared" si="13"/>
        <v>0</v>
      </c>
      <c r="Y12" s="2"/>
      <c r="Z12" s="17">
        <f t="shared" si="14"/>
        <v>0</v>
      </c>
      <c r="AA12" s="4"/>
      <c r="AB12" s="17">
        <f t="shared" si="4"/>
        <v>0</v>
      </c>
      <c r="AC12" s="4"/>
      <c r="AD12" s="17">
        <f t="shared" si="5"/>
        <v>0</v>
      </c>
      <c r="AE12" s="17">
        <f t="shared" si="6"/>
        <v>0</v>
      </c>
      <c r="AF12" s="17">
        <f t="shared" si="7"/>
        <v>0</v>
      </c>
      <c r="AG12" s="17">
        <f t="shared" si="8"/>
        <v>0</v>
      </c>
      <c r="AH12" s="17">
        <f t="shared" si="9"/>
        <v>0</v>
      </c>
      <c r="AI12" s="17">
        <f t="shared" si="15"/>
        <v>0</v>
      </c>
      <c r="AJ12" s="2"/>
      <c r="AK12" s="13">
        <f t="shared" si="16"/>
        <v>0</v>
      </c>
      <c r="AL12" s="4"/>
      <c r="AM12" s="17">
        <f t="shared" si="10"/>
        <v>0</v>
      </c>
      <c r="AN12" s="2"/>
      <c r="AO12" s="30">
        <f t="shared" si="11"/>
        <v>0</v>
      </c>
      <c r="AP12" s="2"/>
      <c r="AQ12" s="13">
        <f t="shared" si="17"/>
        <v>0</v>
      </c>
      <c r="AR12" s="2"/>
      <c r="AS12" s="36">
        <f t="shared" si="12"/>
        <v>0</v>
      </c>
    </row>
    <row r="13" spans="1:45" x14ac:dyDescent="0.25">
      <c r="B13" s="2"/>
      <c r="C13" s="128"/>
      <c r="D13" s="17" t="s">
        <v>36</v>
      </c>
      <c r="E13" s="2"/>
      <c r="F13" s="40"/>
      <c r="G13" s="41"/>
      <c r="H13" s="40"/>
      <c r="I13" s="40"/>
      <c r="J13" s="40"/>
      <c r="K13" s="40"/>
      <c r="L13" s="40"/>
      <c r="M13" s="40"/>
      <c r="N13" s="41"/>
      <c r="O13" s="40"/>
      <c r="P13" s="27"/>
      <c r="Q13" s="25"/>
      <c r="R13" s="2"/>
      <c r="S13" s="17">
        <f t="shared" si="0"/>
        <v>0</v>
      </c>
      <c r="T13" s="17">
        <f t="shared" si="1"/>
        <v>0</v>
      </c>
      <c r="U13" s="17">
        <f t="shared" si="2"/>
        <v>0</v>
      </c>
      <c r="V13" s="17">
        <f t="shared" si="3"/>
        <v>0</v>
      </c>
      <c r="W13" s="17">
        <f t="shared" si="13"/>
        <v>0</v>
      </c>
      <c r="X13" s="17">
        <f t="shared" si="13"/>
        <v>0</v>
      </c>
      <c r="Y13" s="2"/>
      <c r="Z13" s="17">
        <f t="shared" si="14"/>
        <v>0</v>
      </c>
      <c r="AA13" s="4"/>
      <c r="AB13" s="17">
        <f t="shared" si="4"/>
        <v>0</v>
      </c>
      <c r="AC13" s="4"/>
      <c r="AD13" s="17">
        <f t="shared" si="5"/>
        <v>0</v>
      </c>
      <c r="AE13" s="17">
        <f t="shared" si="6"/>
        <v>0</v>
      </c>
      <c r="AF13" s="17">
        <f t="shared" si="7"/>
        <v>0</v>
      </c>
      <c r="AG13" s="17">
        <f t="shared" si="8"/>
        <v>0</v>
      </c>
      <c r="AH13" s="17">
        <f t="shared" si="9"/>
        <v>0</v>
      </c>
      <c r="AI13" s="17">
        <f t="shared" si="15"/>
        <v>0</v>
      </c>
      <c r="AJ13" s="2"/>
      <c r="AK13" s="13">
        <f t="shared" si="16"/>
        <v>0</v>
      </c>
      <c r="AL13" s="4"/>
      <c r="AM13" s="17">
        <f t="shared" si="10"/>
        <v>0</v>
      </c>
      <c r="AN13" s="2"/>
      <c r="AO13" s="30">
        <f t="shared" si="11"/>
        <v>0</v>
      </c>
      <c r="AP13" s="2"/>
      <c r="AQ13" s="13">
        <f t="shared" si="17"/>
        <v>0</v>
      </c>
      <c r="AR13" s="2"/>
      <c r="AS13" s="36">
        <f t="shared" si="12"/>
        <v>0</v>
      </c>
    </row>
    <row r="14" spans="1:45" x14ac:dyDescent="0.25">
      <c r="B14" s="2">
        <f>C14</f>
        <v>0</v>
      </c>
      <c r="C14" s="127"/>
      <c r="D14" s="59"/>
      <c r="E14" s="2"/>
      <c r="F14" s="17">
        <v>0</v>
      </c>
      <c r="G14" s="41"/>
      <c r="H14" s="40"/>
      <c r="I14" s="40"/>
      <c r="J14" s="40"/>
      <c r="K14" s="40"/>
      <c r="L14" s="40">
        <f>F14*160/0.9</f>
        <v>0</v>
      </c>
      <c r="M14" s="40"/>
      <c r="N14" s="41"/>
      <c r="O14" s="40"/>
      <c r="P14" s="27"/>
      <c r="Q14" s="25"/>
      <c r="R14" s="2"/>
      <c r="S14" s="17">
        <f t="shared" si="0"/>
        <v>0</v>
      </c>
      <c r="T14" s="17">
        <f t="shared" si="1"/>
        <v>0</v>
      </c>
      <c r="U14" s="17">
        <f t="shared" si="2"/>
        <v>0</v>
      </c>
      <c r="V14" s="17">
        <f t="shared" si="3"/>
        <v>0</v>
      </c>
      <c r="W14" s="17">
        <f t="shared" si="13"/>
        <v>0</v>
      </c>
      <c r="X14" s="17">
        <f t="shared" si="13"/>
        <v>0</v>
      </c>
      <c r="Y14" s="2"/>
      <c r="Z14" s="17">
        <f t="shared" si="14"/>
        <v>0</v>
      </c>
      <c r="AA14" s="4"/>
      <c r="AB14" s="17">
        <f t="shared" si="4"/>
        <v>0</v>
      </c>
      <c r="AC14" s="4"/>
      <c r="AD14" s="17">
        <f t="shared" si="5"/>
        <v>0</v>
      </c>
      <c r="AE14" s="17">
        <f t="shared" si="6"/>
        <v>0</v>
      </c>
      <c r="AF14" s="17">
        <f t="shared" si="7"/>
        <v>0</v>
      </c>
      <c r="AG14" s="17">
        <f t="shared" si="8"/>
        <v>0</v>
      </c>
      <c r="AH14" s="17">
        <f t="shared" si="9"/>
        <v>0</v>
      </c>
      <c r="AI14" s="17">
        <f t="shared" si="15"/>
        <v>0</v>
      </c>
      <c r="AJ14" s="2"/>
      <c r="AK14" s="13">
        <f t="shared" si="16"/>
        <v>0</v>
      </c>
      <c r="AL14" s="4"/>
      <c r="AM14" s="17">
        <f t="shared" si="10"/>
        <v>0</v>
      </c>
      <c r="AN14" s="2"/>
      <c r="AO14" s="30">
        <f t="shared" si="11"/>
        <v>0</v>
      </c>
      <c r="AP14" s="2"/>
      <c r="AQ14" s="13">
        <f t="shared" si="17"/>
        <v>0</v>
      </c>
      <c r="AR14" s="2"/>
      <c r="AS14" s="36">
        <f t="shared" si="12"/>
        <v>0</v>
      </c>
    </row>
    <row r="15" spans="1:45" x14ac:dyDescent="0.25">
      <c r="B15" s="2"/>
      <c r="C15" s="128"/>
      <c r="D15" s="17" t="s">
        <v>36</v>
      </c>
      <c r="E15" s="2"/>
      <c r="F15" s="40"/>
      <c r="G15" s="41"/>
      <c r="H15" s="40"/>
      <c r="I15" s="40"/>
      <c r="J15" s="40"/>
      <c r="K15" s="40"/>
      <c r="L15" s="40"/>
      <c r="M15" s="40"/>
      <c r="N15" s="41"/>
      <c r="O15" s="40"/>
      <c r="P15" s="27"/>
      <c r="Q15" s="25"/>
      <c r="R15" s="2"/>
      <c r="S15" s="17">
        <f t="shared" si="0"/>
        <v>0</v>
      </c>
      <c r="T15" s="17">
        <f t="shared" si="1"/>
        <v>0</v>
      </c>
      <c r="U15" s="17">
        <f t="shared" si="2"/>
        <v>0</v>
      </c>
      <c r="V15" s="17">
        <f t="shared" si="3"/>
        <v>0</v>
      </c>
      <c r="W15" s="17">
        <f t="shared" si="13"/>
        <v>0</v>
      </c>
      <c r="X15" s="17">
        <f t="shared" si="13"/>
        <v>0</v>
      </c>
      <c r="Y15" s="2"/>
      <c r="Z15" s="17">
        <f t="shared" si="14"/>
        <v>0</v>
      </c>
      <c r="AA15" s="4"/>
      <c r="AB15" s="17">
        <f t="shared" si="4"/>
        <v>0</v>
      </c>
      <c r="AC15" s="4"/>
      <c r="AD15" s="17">
        <f t="shared" si="5"/>
        <v>0</v>
      </c>
      <c r="AE15" s="17">
        <f t="shared" si="6"/>
        <v>0</v>
      </c>
      <c r="AF15" s="17">
        <f t="shared" si="7"/>
        <v>0</v>
      </c>
      <c r="AG15" s="17">
        <f t="shared" si="8"/>
        <v>0</v>
      </c>
      <c r="AH15" s="17">
        <f t="shared" si="9"/>
        <v>0</v>
      </c>
      <c r="AI15" s="17">
        <f t="shared" si="15"/>
        <v>0</v>
      </c>
      <c r="AJ15" s="2"/>
      <c r="AK15" s="13">
        <f t="shared" si="16"/>
        <v>0</v>
      </c>
      <c r="AL15" s="4"/>
      <c r="AM15" s="17">
        <f t="shared" si="10"/>
        <v>0</v>
      </c>
      <c r="AN15" s="2"/>
      <c r="AO15" s="30">
        <f t="shared" si="11"/>
        <v>0</v>
      </c>
      <c r="AP15" s="2"/>
      <c r="AQ15" s="13">
        <f t="shared" si="17"/>
        <v>0</v>
      </c>
      <c r="AR15" s="2"/>
      <c r="AS15" s="36">
        <f t="shared" si="12"/>
        <v>0</v>
      </c>
    </row>
    <row r="16" spans="1:45" x14ac:dyDescent="0.25">
      <c r="B16" s="2">
        <f>C16</f>
        <v>0</v>
      </c>
      <c r="C16" s="127"/>
      <c r="D16" s="59"/>
      <c r="E16" s="2"/>
      <c r="F16" s="17">
        <v>0</v>
      </c>
      <c r="G16" s="41"/>
      <c r="H16" s="40"/>
      <c r="I16" s="40"/>
      <c r="J16" s="40"/>
      <c r="K16" s="40"/>
      <c r="L16" s="40"/>
      <c r="M16" s="40"/>
      <c r="N16" s="41"/>
      <c r="O16" s="40"/>
      <c r="P16" s="27"/>
      <c r="Q16" s="25"/>
      <c r="R16" s="2"/>
      <c r="S16" s="17">
        <f t="shared" si="0"/>
        <v>0</v>
      </c>
      <c r="T16" s="17">
        <f t="shared" si="1"/>
        <v>0</v>
      </c>
      <c r="U16" s="17">
        <f t="shared" si="2"/>
        <v>0</v>
      </c>
      <c r="V16" s="17">
        <f t="shared" si="3"/>
        <v>0</v>
      </c>
      <c r="W16" s="17">
        <f t="shared" si="13"/>
        <v>0</v>
      </c>
      <c r="X16" s="17">
        <f t="shared" si="13"/>
        <v>0</v>
      </c>
      <c r="Y16" s="2"/>
      <c r="Z16" s="17">
        <f t="shared" si="14"/>
        <v>0</v>
      </c>
      <c r="AA16" s="4"/>
      <c r="AB16" s="17">
        <f t="shared" si="4"/>
        <v>0</v>
      </c>
      <c r="AC16" s="4"/>
      <c r="AD16" s="17">
        <f t="shared" si="5"/>
        <v>0</v>
      </c>
      <c r="AE16" s="17">
        <f t="shared" si="6"/>
        <v>0</v>
      </c>
      <c r="AF16" s="17">
        <f t="shared" si="7"/>
        <v>0</v>
      </c>
      <c r="AG16" s="17">
        <f t="shared" si="8"/>
        <v>0</v>
      </c>
      <c r="AH16" s="17">
        <f t="shared" si="9"/>
        <v>0</v>
      </c>
      <c r="AI16" s="17">
        <f t="shared" si="15"/>
        <v>0</v>
      </c>
      <c r="AJ16" s="2"/>
      <c r="AK16" s="13">
        <f t="shared" si="16"/>
        <v>0</v>
      </c>
      <c r="AL16" s="4"/>
      <c r="AM16" s="17">
        <f t="shared" si="10"/>
        <v>0</v>
      </c>
      <c r="AN16" s="2"/>
      <c r="AO16" s="30">
        <f t="shared" si="11"/>
        <v>0</v>
      </c>
      <c r="AP16" s="2"/>
      <c r="AQ16" s="13">
        <f t="shared" si="17"/>
        <v>0</v>
      </c>
      <c r="AR16" s="2"/>
      <c r="AS16" s="36">
        <f t="shared" si="12"/>
        <v>0</v>
      </c>
    </row>
    <row r="17" spans="2:45" x14ac:dyDescent="0.25">
      <c r="B17" s="2"/>
      <c r="C17" s="128"/>
      <c r="D17" s="17" t="s">
        <v>36</v>
      </c>
      <c r="E17" s="2"/>
      <c r="F17" s="40"/>
      <c r="G17" s="41"/>
      <c r="H17" s="40"/>
      <c r="I17" s="40"/>
      <c r="J17" s="40"/>
      <c r="K17" s="40"/>
      <c r="L17" s="40"/>
      <c r="M17" s="40"/>
      <c r="N17" s="41"/>
      <c r="O17" s="40"/>
      <c r="P17" s="27"/>
      <c r="Q17" s="25"/>
      <c r="R17" s="2"/>
      <c r="S17" s="17">
        <f t="shared" si="0"/>
        <v>0</v>
      </c>
      <c r="T17" s="17">
        <f t="shared" si="1"/>
        <v>0</v>
      </c>
      <c r="U17" s="17">
        <f t="shared" si="2"/>
        <v>0</v>
      </c>
      <c r="V17" s="17">
        <f t="shared" si="3"/>
        <v>0</v>
      </c>
      <c r="W17" s="17">
        <f t="shared" si="13"/>
        <v>0</v>
      </c>
      <c r="X17" s="17">
        <f t="shared" si="13"/>
        <v>0</v>
      </c>
      <c r="Y17" s="2"/>
      <c r="Z17" s="17">
        <f t="shared" si="14"/>
        <v>0</v>
      </c>
      <c r="AA17" s="4"/>
      <c r="AB17" s="17">
        <f t="shared" si="4"/>
        <v>0</v>
      </c>
      <c r="AC17" s="4"/>
      <c r="AD17" s="17">
        <f t="shared" si="5"/>
        <v>0</v>
      </c>
      <c r="AE17" s="17">
        <f t="shared" si="6"/>
        <v>0</v>
      </c>
      <c r="AF17" s="17">
        <f t="shared" si="7"/>
        <v>0</v>
      </c>
      <c r="AG17" s="17">
        <f t="shared" si="8"/>
        <v>0</v>
      </c>
      <c r="AH17" s="17">
        <f t="shared" si="9"/>
        <v>0</v>
      </c>
      <c r="AI17" s="17">
        <f t="shared" si="15"/>
        <v>0</v>
      </c>
      <c r="AJ17" s="2"/>
      <c r="AK17" s="13">
        <f t="shared" si="16"/>
        <v>0</v>
      </c>
      <c r="AL17" s="4"/>
      <c r="AM17" s="17">
        <f t="shared" si="10"/>
        <v>0</v>
      </c>
      <c r="AN17" s="2"/>
      <c r="AO17" s="30">
        <f t="shared" si="11"/>
        <v>0</v>
      </c>
      <c r="AP17" s="2"/>
      <c r="AQ17" s="13">
        <f t="shared" si="17"/>
        <v>0</v>
      </c>
      <c r="AR17" s="2"/>
      <c r="AS17" s="36">
        <f t="shared" si="12"/>
        <v>0</v>
      </c>
    </row>
    <row r="18" spans="2:45" x14ac:dyDescent="0.25">
      <c r="B18" s="2">
        <f>C18</f>
        <v>0</v>
      </c>
      <c r="C18" s="127"/>
      <c r="D18" s="59"/>
      <c r="E18" s="2"/>
      <c r="F18" s="17">
        <v>0</v>
      </c>
      <c r="G18" s="41"/>
      <c r="H18" s="40"/>
      <c r="I18" s="40"/>
      <c r="J18" s="40"/>
      <c r="K18" s="40"/>
      <c r="L18" s="40"/>
      <c r="M18" s="40"/>
      <c r="N18" s="41"/>
      <c r="O18" s="40"/>
      <c r="P18" s="27"/>
      <c r="Q18" s="25"/>
      <c r="R18" s="2"/>
      <c r="S18" s="17">
        <f t="shared" si="0"/>
        <v>0</v>
      </c>
      <c r="T18" s="17">
        <f t="shared" si="1"/>
        <v>0</v>
      </c>
      <c r="U18" s="17">
        <f t="shared" si="2"/>
        <v>0</v>
      </c>
      <c r="V18" s="17">
        <f t="shared" si="3"/>
        <v>0</v>
      </c>
      <c r="W18" s="17">
        <f t="shared" si="13"/>
        <v>0</v>
      </c>
      <c r="X18" s="17">
        <f t="shared" si="13"/>
        <v>0</v>
      </c>
      <c r="Y18" s="2"/>
      <c r="Z18" s="17">
        <f t="shared" si="14"/>
        <v>0</v>
      </c>
      <c r="AA18" s="4"/>
      <c r="AB18" s="17">
        <f t="shared" si="4"/>
        <v>0</v>
      </c>
      <c r="AC18" s="4"/>
      <c r="AD18" s="17">
        <f t="shared" si="5"/>
        <v>0</v>
      </c>
      <c r="AE18" s="17">
        <f t="shared" si="6"/>
        <v>0</v>
      </c>
      <c r="AF18" s="17">
        <f t="shared" si="7"/>
        <v>0</v>
      </c>
      <c r="AG18" s="17">
        <f t="shared" si="8"/>
        <v>0</v>
      </c>
      <c r="AH18" s="17">
        <f t="shared" si="9"/>
        <v>0</v>
      </c>
      <c r="AI18" s="17">
        <f t="shared" si="15"/>
        <v>0</v>
      </c>
      <c r="AJ18" s="2"/>
      <c r="AK18" s="13">
        <f t="shared" si="16"/>
        <v>0</v>
      </c>
      <c r="AL18" s="4"/>
      <c r="AM18" s="17">
        <f t="shared" si="10"/>
        <v>0</v>
      </c>
      <c r="AN18" s="2"/>
      <c r="AO18" s="30">
        <f t="shared" si="11"/>
        <v>0</v>
      </c>
      <c r="AP18" s="2"/>
      <c r="AQ18" s="13">
        <f t="shared" si="17"/>
        <v>0</v>
      </c>
      <c r="AR18" s="2"/>
      <c r="AS18" s="36">
        <f t="shared" si="12"/>
        <v>0</v>
      </c>
    </row>
    <row r="19" spans="2:45" x14ac:dyDescent="0.25">
      <c r="B19" s="2"/>
      <c r="C19" s="128"/>
      <c r="D19" s="17" t="s">
        <v>36</v>
      </c>
      <c r="E19" s="2"/>
      <c r="F19" s="40"/>
      <c r="G19" s="41"/>
      <c r="H19" s="40"/>
      <c r="I19" s="40"/>
      <c r="J19" s="40"/>
      <c r="K19" s="40"/>
      <c r="L19" s="40"/>
      <c r="M19" s="40"/>
      <c r="N19" s="41"/>
      <c r="O19" s="40"/>
      <c r="P19" s="27"/>
      <c r="Q19" s="25"/>
      <c r="R19" s="2"/>
      <c r="S19" s="17">
        <f t="shared" si="0"/>
        <v>0</v>
      </c>
      <c r="T19" s="17">
        <f t="shared" si="1"/>
        <v>0</v>
      </c>
      <c r="U19" s="17">
        <f t="shared" si="2"/>
        <v>0</v>
      </c>
      <c r="V19" s="17">
        <f t="shared" si="3"/>
        <v>0</v>
      </c>
      <c r="W19" s="17">
        <f t="shared" si="13"/>
        <v>0</v>
      </c>
      <c r="X19" s="17">
        <f t="shared" si="13"/>
        <v>0</v>
      </c>
      <c r="Y19" s="2"/>
      <c r="Z19" s="17">
        <f t="shared" si="14"/>
        <v>0</v>
      </c>
      <c r="AA19" s="4"/>
      <c r="AB19" s="17">
        <f t="shared" si="4"/>
        <v>0</v>
      </c>
      <c r="AC19" s="4"/>
      <c r="AD19" s="17">
        <f t="shared" si="5"/>
        <v>0</v>
      </c>
      <c r="AE19" s="17">
        <f t="shared" si="6"/>
        <v>0</v>
      </c>
      <c r="AF19" s="17">
        <f t="shared" si="7"/>
        <v>0</v>
      </c>
      <c r="AG19" s="17">
        <f t="shared" si="8"/>
        <v>0</v>
      </c>
      <c r="AH19" s="17">
        <f t="shared" si="9"/>
        <v>0</v>
      </c>
      <c r="AI19" s="17">
        <f t="shared" si="15"/>
        <v>0</v>
      </c>
      <c r="AJ19" s="2"/>
      <c r="AK19" s="13">
        <f t="shared" si="16"/>
        <v>0</v>
      </c>
      <c r="AL19" s="4"/>
      <c r="AM19" s="17">
        <f t="shared" si="10"/>
        <v>0</v>
      </c>
      <c r="AN19" s="2"/>
      <c r="AO19" s="30">
        <f t="shared" si="11"/>
        <v>0</v>
      </c>
      <c r="AP19" s="2"/>
      <c r="AQ19" s="13">
        <f t="shared" si="17"/>
        <v>0</v>
      </c>
      <c r="AR19" s="2"/>
      <c r="AS19" s="36">
        <f t="shared" si="12"/>
        <v>0</v>
      </c>
    </row>
    <row r="20" spans="2:45" x14ac:dyDescent="0.25">
      <c r="C20" s="19" t="s">
        <v>4</v>
      </c>
      <c r="D20" s="18"/>
      <c r="E20" s="18"/>
      <c r="F20" s="19">
        <f>SUM(F8:F19)</f>
        <v>8904</v>
      </c>
      <c r="G20" s="18"/>
      <c r="H20" s="19">
        <f t="shared" ref="H20:M20" si="18">SUM(H8:H19)</f>
        <v>0</v>
      </c>
      <c r="I20" s="19">
        <f t="shared" si="18"/>
        <v>0</v>
      </c>
      <c r="J20" s="19">
        <f t="shared" si="18"/>
        <v>0</v>
      </c>
      <c r="K20" s="19">
        <f t="shared" si="18"/>
        <v>0</v>
      </c>
      <c r="L20" s="19">
        <f t="shared" si="18"/>
        <v>0</v>
      </c>
      <c r="M20" s="19">
        <f t="shared" si="18"/>
        <v>0</v>
      </c>
      <c r="N20" s="18"/>
      <c r="O20" s="18"/>
      <c r="P20" s="18"/>
      <c r="Q20" s="18"/>
      <c r="R20" s="18"/>
      <c r="S20" s="19">
        <f t="shared" ref="S20:X20" si="19">SUM(S8:S19)</f>
        <v>0</v>
      </c>
      <c r="T20" s="19">
        <f t="shared" si="19"/>
        <v>0</v>
      </c>
      <c r="U20" s="19">
        <f t="shared" si="19"/>
        <v>0</v>
      </c>
      <c r="V20" s="19">
        <f t="shared" si="19"/>
        <v>0</v>
      </c>
      <c r="W20" s="19">
        <f t="shared" si="19"/>
        <v>0</v>
      </c>
      <c r="X20" s="19">
        <f t="shared" si="19"/>
        <v>0</v>
      </c>
      <c r="Y20" s="18"/>
      <c r="Z20" s="19">
        <f>SUM(Z8:Z19)</f>
        <v>0</v>
      </c>
      <c r="AA20" s="6"/>
      <c r="AB20" s="18"/>
      <c r="AC20" s="6"/>
      <c r="AD20" s="19">
        <f t="shared" ref="AD20:AI20" si="20">SUM(AD8:AD19)</f>
        <v>0</v>
      </c>
      <c r="AE20" s="19">
        <f t="shared" si="20"/>
        <v>0</v>
      </c>
      <c r="AF20" s="19">
        <f t="shared" si="20"/>
        <v>0</v>
      </c>
      <c r="AG20" s="19">
        <f t="shared" si="20"/>
        <v>0</v>
      </c>
      <c r="AH20" s="19">
        <f t="shared" si="20"/>
        <v>0</v>
      </c>
      <c r="AI20" s="19">
        <f t="shared" si="20"/>
        <v>0</v>
      </c>
      <c r="AJ20" s="18"/>
      <c r="AK20" s="19">
        <f>SUM(AK8:AK19)</f>
        <v>0</v>
      </c>
      <c r="AL20" s="6"/>
      <c r="AM20" s="18"/>
      <c r="AN20" s="18"/>
      <c r="AO20" s="31">
        <f>SUM(AO8:AO19)</f>
        <v>0</v>
      </c>
      <c r="AP20" s="18"/>
      <c r="AQ20" s="19">
        <f>SUM(AQ8:AQ19)</f>
        <v>0</v>
      </c>
      <c r="AR20" s="18"/>
      <c r="AS20" s="18"/>
    </row>
    <row r="21" spans="2:45" x14ac:dyDescent="0.25">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row>
    <row r="22" spans="2:45" x14ac:dyDescent="0.2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row>
    <row r="23" spans="2:45" x14ac:dyDescent="0.25">
      <c r="C23" s="18"/>
      <c r="D23" s="18"/>
      <c r="E23" s="18"/>
      <c r="F23" s="18"/>
      <c r="G23" s="18"/>
      <c r="H23" s="124" t="s">
        <v>48</v>
      </c>
      <c r="I23" s="124"/>
      <c r="J23" s="37" t="s">
        <v>25</v>
      </c>
      <c r="K23" s="37" t="s">
        <v>49</v>
      </c>
      <c r="L23" s="37" t="s">
        <v>182</v>
      </c>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row>
    <row r="24" spans="2:45" x14ac:dyDescent="0.25">
      <c r="C24" s="5"/>
      <c r="D24" s="5"/>
      <c r="F24" s="5"/>
      <c r="H24" s="124"/>
      <c r="I24" s="124"/>
      <c r="J24" s="38">
        <f>Z20</f>
        <v>0</v>
      </c>
      <c r="K24" s="38">
        <f>AK20</f>
        <v>0</v>
      </c>
      <c r="L24" s="38">
        <f>AQ20</f>
        <v>0</v>
      </c>
      <c r="S24" s="5"/>
      <c r="T24" s="5"/>
      <c r="U24" s="5"/>
      <c r="V24" s="5"/>
      <c r="W24" s="5"/>
      <c r="X24" s="5"/>
      <c r="Z24" s="5"/>
      <c r="AA24" s="5"/>
      <c r="AB24" s="5"/>
      <c r="AC24" s="5"/>
      <c r="AD24" s="5"/>
      <c r="AE24" s="5"/>
      <c r="AF24" s="5"/>
      <c r="AG24" s="5"/>
      <c r="AH24" s="5"/>
      <c r="AI24" s="5"/>
      <c r="AK24" s="5"/>
      <c r="AL24" s="5"/>
      <c r="AM24" s="5"/>
      <c r="AO24" s="5"/>
      <c r="AQ24" s="5"/>
      <c r="AS24" s="5"/>
    </row>
    <row r="27" spans="2:45" ht="21" customHeight="1" x14ac:dyDescent="0.25">
      <c r="H27" s="125" t="s">
        <v>37</v>
      </c>
      <c r="I27" s="125"/>
      <c r="J27" s="125"/>
      <c r="K27" s="125"/>
      <c r="L27" s="125"/>
      <c r="M27" s="57"/>
      <c r="AD27" s="126"/>
      <c r="AE27" s="126"/>
      <c r="AF27" s="126"/>
      <c r="AG27" s="126"/>
      <c r="AH27" s="126"/>
      <c r="AI27" s="57"/>
    </row>
    <row r="28" spans="2:45" ht="36" x14ac:dyDescent="0.25">
      <c r="H28" s="16" t="s">
        <v>38</v>
      </c>
      <c r="I28" s="16" t="s">
        <v>39</v>
      </c>
      <c r="J28" s="16" t="s">
        <v>40</v>
      </c>
      <c r="K28" s="16" t="s">
        <v>41</v>
      </c>
      <c r="L28" s="16" t="s">
        <v>42</v>
      </c>
      <c r="M28" s="28"/>
    </row>
    <row r="29" spans="2:45" x14ac:dyDescent="0.25">
      <c r="F29" s="13" t="s">
        <v>5</v>
      </c>
      <c r="H29" s="32">
        <v>42.7</v>
      </c>
      <c r="I29" s="32">
        <v>3.206</v>
      </c>
      <c r="J29" s="17" t="s">
        <v>2</v>
      </c>
      <c r="K29" s="33">
        <v>5.0000000000000001E-4</v>
      </c>
      <c r="L29" s="17" t="s">
        <v>2</v>
      </c>
      <c r="M29" s="28"/>
    </row>
    <row r="30" spans="2:45" x14ac:dyDescent="0.25">
      <c r="F30" s="13" t="s">
        <v>0</v>
      </c>
      <c r="H30" s="32">
        <v>49.32</v>
      </c>
      <c r="I30" s="32">
        <v>2.75</v>
      </c>
      <c r="J30" s="17" t="s">
        <v>2</v>
      </c>
      <c r="K30" s="17" t="s">
        <v>2</v>
      </c>
      <c r="L30" s="17">
        <v>25</v>
      </c>
      <c r="M30" s="28"/>
    </row>
    <row r="31" spans="2:45" x14ac:dyDescent="0.25">
      <c r="F31" s="13" t="s">
        <v>43</v>
      </c>
      <c r="H31" s="32">
        <f>H30</f>
        <v>49.32</v>
      </c>
      <c r="I31" s="32">
        <v>0.75</v>
      </c>
      <c r="J31" s="17" t="s">
        <v>2</v>
      </c>
      <c r="K31" s="17" t="s">
        <v>2</v>
      </c>
      <c r="L31" s="17">
        <v>25</v>
      </c>
      <c r="M31" s="28"/>
    </row>
    <row r="32" spans="2:45" x14ac:dyDescent="0.25">
      <c r="F32" s="13" t="s">
        <v>3</v>
      </c>
      <c r="H32" s="32">
        <v>44.1</v>
      </c>
      <c r="I32" s="32">
        <v>1.74</v>
      </c>
      <c r="J32" s="17" t="s">
        <v>2</v>
      </c>
      <c r="K32" s="17" t="s">
        <v>2</v>
      </c>
      <c r="L32" s="17" t="s">
        <v>2</v>
      </c>
      <c r="M32" s="28"/>
    </row>
    <row r="33" spans="6:13" x14ac:dyDescent="0.25">
      <c r="F33" s="13" t="s">
        <v>44</v>
      </c>
      <c r="H33" s="17" t="s">
        <v>2</v>
      </c>
      <c r="I33" s="32" t="s">
        <v>2</v>
      </c>
      <c r="J33" s="17">
        <v>75</v>
      </c>
      <c r="K33" s="17" t="s">
        <v>2</v>
      </c>
      <c r="L33" s="17" t="s">
        <v>2</v>
      </c>
      <c r="M33" s="28"/>
    </row>
    <row r="34" spans="6:13" ht="18" x14ac:dyDescent="0.35">
      <c r="F34" s="13" t="s">
        <v>69</v>
      </c>
      <c r="H34" s="17" t="s">
        <v>2</v>
      </c>
      <c r="I34" s="32" t="s">
        <v>2</v>
      </c>
      <c r="J34" s="17">
        <v>75</v>
      </c>
      <c r="K34" s="17" t="s">
        <v>2</v>
      </c>
      <c r="L34" s="17" t="s">
        <v>2</v>
      </c>
      <c r="M34" s="28"/>
    </row>
    <row r="35" spans="6:13" x14ac:dyDescent="0.25">
      <c r="M35" s="28"/>
    </row>
    <row r="36" spans="6:13" x14ac:dyDescent="0.25">
      <c r="I36" s="10"/>
    </row>
  </sheetData>
  <sheetProtection selectLockedCells="1"/>
  <mergeCells count="15">
    <mergeCell ref="AK6:AS6"/>
    <mergeCell ref="H6:L6"/>
    <mergeCell ref="O6:Q6"/>
    <mergeCell ref="S6:W6"/>
    <mergeCell ref="Z6:AB6"/>
    <mergeCell ref="AD6:AH6"/>
    <mergeCell ref="H23:I24"/>
    <mergeCell ref="H27:L27"/>
    <mergeCell ref="AD27:AH27"/>
    <mergeCell ref="C8:C9"/>
    <mergeCell ref="C10:C11"/>
    <mergeCell ref="C12:C13"/>
    <mergeCell ref="C14:C15"/>
    <mergeCell ref="C16:C17"/>
    <mergeCell ref="C18:C19"/>
  </mergeCells>
  <pageMargins left="0.7" right="0.7" top="0.75" bottom="0.75" header="0.3" footer="0.3"/>
  <pageSetup paperSize="9" orientation="portrait" r:id="rId1"/>
  <ignoredErrors>
    <ignoredError sqref="L12 L1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AA35"/>
  <sheetViews>
    <sheetView topLeftCell="A8" zoomScale="80" zoomScaleNormal="80" zoomScaleSheetLayoutView="80" workbookViewId="0">
      <selection activeCell="V25" sqref="V25"/>
    </sheetView>
  </sheetViews>
  <sheetFormatPr baseColWidth="10" defaultColWidth="9.140625" defaultRowHeight="15" x14ac:dyDescent="0.25"/>
  <cols>
    <col min="1" max="1" width="4.140625" style="1" customWidth="1"/>
    <col min="2" max="2" width="11" style="1" customWidth="1"/>
    <col min="3" max="3" width="38.5703125" style="1" customWidth="1"/>
    <col min="4" max="4" width="2" style="1" customWidth="1"/>
    <col min="5" max="6" width="15.42578125" style="1" customWidth="1"/>
    <col min="7" max="7" width="2" style="1" customWidth="1"/>
    <col min="8" max="9" width="15.42578125" style="1" customWidth="1"/>
    <col min="10" max="10" width="2" style="1" customWidth="1"/>
    <col min="11" max="12" width="15.42578125" style="1" customWidth="1"/>
    <col min="13" max="13" width="2" style="1" customWidth="1"/>
    <col min="14" max="15" width="15.42578125" style="1" customWidth="1"/>
    <col min="16" max="16" width="2" style="1" customWidth="1"/>
    <col min="17" max="17" width="14.42578125" style="1" customWidth="1"/>
    <col min="18" max="18" width="4.42578125" style="1" customWidth="1"/>
    <col min="19" max="19" width="9.140625" style="1"/>
    <col min="20" max="21" width="13.42578125" style="1" customWidth="1"/>
    <col min="22" max="27" width="10.42578125" style="1" customWidth="1"/>
    <col min="28" max="16384" width="9.140625" style="1"/>
  </cols>
  <sheetData>
    <row r="2" spans="1:27" ht="29.25" customHeight="1" x14ac:dyDescent="0.25">
      <c r="C2" s="5" t="s">
        <v>70</v>
      </c>
    </row>
    <row r="3" spans="1:27" ht="55.5" customHeight="1" x14ac:dyDescent="0.45">
      <c r="C3" s="12" t="s">
        <v>50</v>
      </c>
    </row>
    <row r="5" spans="1:27" x14ac:dyDescent="0.25">
      <c r="C5" s="1" t="s">
        <v>71</v>
      </c>
    </row>
    <row r="6" spans="1:27" x14ac:dyDescent="0.25">
      <c r="C6" s="1" t="s">
        <v>72</v>
      </c>
    </row>
    <row r="7" spans="1:27" ht="18" x14ac:dyDescent="0.35">
      <c r="C7" s="1" t="s">
        <v>73</v>
      </c>
    </row>
    <row r="8" spans="1:27" ht="18" x14ac:dyDescent="0.35">
      <c r="C8" s="1" t="s">
        <v>74</v>
      </c>
    </row>
    <row r="10" spans="1:27" ht="35.25" customHeight="1" x14ac:dyDescent="0.35">
      <c r="D10" s="42"/>
      <c r="E10" s="125" t="s">
        <v>51</v>
      </c>
      <c r="F10" s="125"/>
      <c r="G10" s="42"/>
      <c r="H10" s="125" t="s">
        <v>52</v>
      </c>
      <c r="I10" s="125"/>
      <c r="J10" s="42"/>
      <c r="K10" s="129" t="s">
        <v>171</v>
      </c>
      <c r="L10" s="129"/>
      <c r="M10" s="42"/>
      <c r="N10" s="125" t="s">
        <v>53</v>
      </c>
      <c r="O10" s="125"/>
      <c r="Q10" s="56" t="s">
        <v>4</v>
      </c>
    </row>
    <row r="11" spans="1:27" s="3" customFormat="1" ht="40.5" customHeight="1" thickBot="1" x14ac:dyDescent="0.3">
      <c r="A11" s="1"/>
      <c r="B11" s="1"/>
      <c r="C11" s="39" t="s">
        <v>75</v>
      </c>
      <c r="E11" s="39" t="s">
        <v>54</v>
      </c>
      <c r="F11" s="39" t="s">
        <v>55</v>
      </c>
      <c r="H11" s="39" t="s">
        <v>56</v>
      </c>
      <c r="I11" s="39" t="s">
        <v>55</v>
      </c>
      <c r="K11" s="58" t="s">
        <v>172</v>
      </c>
      <c r="L11" s="86" t="s">
        <v>55</v>
      </c>
      <c r="N11" s="43" t="s">
        <v>57</v>
      </c>
      <c r="O11" s="39" t="s">
        <v>55</v>
      </c>
      <c r="Q11" s="44" t="s">
        <v>55</v>
      </c>
      <c r="T11" s="45" t="s">
        <v>64</v>
      </c>
      <c r="U11" s="46"/>
      <c r="V11" s="46"/>
      <c r="W11" s="1"/>
      <c r="X11" s="1"/>
      <c r="Y11" s="1"/>
      <c r="AA11" s="1"/>
    </row>
    <row r="12" spans="1:27" x14ac:dyDescent="0.25">
      <c r="C12" s="48"/>
      <c r="E12" s="24">
        <v>0</v>
      </c>
      <c r="F12" s="60">
        <f>IF(ISBLANK(E12),"",IF(E12&gt;$U$20,"Ikke kvalifisert",IF(E12&lt;$V$20,$U$13*100,$U$13*100*($U$20-E12)/($U$20-$V$20))))</f>
        <v>10</v>
      </c>
      <c r="G12" s="2"/>
      <c r="H12" s="24">
        <v>0</v>
      </c>
      <c r="I12" s="60">
        <f>IF(ISBLANK(H12),"",IF(H12&gt;$U$21,"Ikke kvalifisert",IF(H12&lt;$V$21,$U$14*100,$U$14*100*($U$21-H12)/($U$21-$V$21))))</f>
        <v>10</v>
      </c>
      <c r="J12" s="2"/>
      <c r="K12" s="24">
        <v>0</v>
      </c>
      <c r="L12" s="60">
        <f>IF(ISBLANK(K12),"",IF(K12&gt;$U$22,"Ikke kvalifisert",IF(K12&lt;$V$22,$U$15*100,$U$15*100*($U$22-K12)/($U$22-$V$22))))</f>
        <v>10</v>
      </c>
      <c r="M12" s="2"/>
      <c r="N12" s="24"/>
      <c r="O12" s="49" t="str">
        <f>IF(ISBLANK(N12),"",100*$U$16*(1-(N12-$W$16)/$W$16))</f>
        <v/>
      </c>
      <c r="P12" s="2"/>
      <c r="Q12" s="50" t="str">
        <f>IFERROR(F12+I12+O12,"")</f>
        <v/>
      </c>
      <c r="T12" s="47" t="s">
        <v>58</v>
      </c>
      <c r="U12" s="47" t="s">
        <v>59</v>
      </c>
      <c r="W12" s="3"/>
    </row>
    <row r="13" spans="1:27" x14ac:dyDescent="0.25">
      <c r="C13" s="26"/>
      <c r="E13" s="24">
        <v>0</v>
      </c>
      <c r="F13" s="61">
        <f t="shared" ref="F13:F22" si="0">IF(ISBLANK(E13),"",IF(E13&gt;$U$20,"Ikke kvalifisert",IF(E13&lt;$V$20,$U$13*100,$U$13*100*($U$20-E13)/($U$20-$V$20))))</f>
        <v>10</v>
      </c>
      <c r="G13" s="2"/>
      <c r="H13" s="24">
        <v>0</v>
      </c>
      <c r="I13" s="61">
        <f t="shared" ref="I13:I22" si="1">IF(ISBLANK(H13),"",IF(H13&gt;$U$21,"Ikke kvalifisert",IF(H13&lt;$V$21,$U$14*100,$U$14*100*($U$21-H13)/($U$21-$V$21))))</f>
        <v>10</v>
      </c>
      <c r="J13" s="2"/>
      <c r="K13" s="24">
        <v>0</v>
      </c>
      <c r="L13" s="61">
        <f t="shared" ref="L13:L22" si="2">IF(ISBLANK(K13),"",IF(K13&gt;$U$22,"Ikke kvalifisert",IF(K13&lt;$V$22,$U$15*100,$U$15*100*($U$22-K13)/($U$22-$V$22))))</f>
        <v>10</v>
      </c>
      <c r="M13" s="2"/>
      <c r="N13" s="24"/>
      <c r="O13" s="61" t="str">
        <f t="shared" ref="O13:O22" si="3">IF(ISBLANK(N13),"",100*$U$16*(1-(N13-$W$16)/$W$16))</f>
        <v/>
      </c>
      <c r="P13" s="2"/>
      <c r="Q13" s="6" t="str">
        <f t="shared" ref="Q13:Q22" si="4">IFERROR(F13+I13+O13,"")</f>
        <v/>
      </c>
      <c r="T13" s="21" t="s">
        <v>51</v>
      </c>
      <c r="U13" s="62">
        <v>0.1</v>
      </c>
      <c r="X13" s="4"/>
      <c r="Y13" s="4"/>
      <c r="AA13" s="4"/>
    </row>
    <row r="14" spans="1:27" ht="18" x14ac:dyDescent="0.35">
      <c r="C14" s="48"/>
      <c r="E14" s="24"/>
      <c r="F14" s="60" t="str">
        <f t="shared" si="0"/>
        <v/>
      </c>
      <c r="G14" s="2"/>
      <c r="H14" s="24"/>
      <c r="I14" s="60" t="str">
        <f t="shared" si="1"/>
        <v/>
      </c>
      <c r="J14" s="2"/>
      <c r="K14" s="24"/>
      <c r="L14" s="60" t="str">
        <f t="shared" si="2"/>
        <v/>
      </c>
      <c r="M14" s="2"/>
      <c r="N14" s="24"/>
      <c r="O14" s="60" t="str">
        <f t="shared" si="3"/>
        <v/>
      </c>
      <c r="P14" s="2"/>
      <c r="Q14" s="50" t="str">
        <f t="shared" si="4"/>
        <v/>
      </c>
      <c r="T14" s="20" t="s">
        <v>63</v>
      </c>
      <c r="U14" s="62">
        <v>0.1</v>
      </c>
    </row>
    <row r="15" spans="1:27" ht="18" x14ac:dyDescent="0.35">
      <c r="C15" s="26"/>
      <c r="E15" s="24"/>
      <c r="F15" s="61" t="str">
        <f t="shared" si="0"/>
        <v/>
      </c>
      <c r="G15" s="2"/>
      <c r="H15" s="24"/>
      <c r="I15" s="61" t="str">
        <f t="shared" si="1"/>
        <v/>
      </c>
      <c r="J15" s="2"/>
      <c r="K15" s="24"/>
      <c r="L15" s="61" t="str">
        <f t="shared" si="2"/>
        <v/>
      </c>
      <c r="M15" s="2"/>
      <c r="N15" s="24"/>
      <c r="O15" s="61" t="str">
        <f t="shared" si="3"/>
        <v/>
      </c>
      <c r="P15" s="2"/>
      <c r="Q15" s="6" t="str">
        <f t="shared" si="4"/>
        <v/>
      </c>
      <c r="T15" s="99" t="s">
        <v>169</v>
      </c>
      <c r="U15" s="100">
        <v>0.1</v>
      </c>
      <c r="W15" s="47" t="s">
        <v>60</v>
      </c>
      <c r="X15" s="47" t="s">
        <v>61</v>
      </c>
      <c r="Y15" s="47" t="s">
        <v>62</v>
      </c>
    </row>
    <row r="16" spans="1:27" x14ac:dyDescent="0.25">
      <c r="C16" s="48"/>
      <c r="E16" s="24"/>
      <c r="F16" s="60" t="str">
        <f t="shared" si="0"/>
        <v/>
      </c>
      <c r="G16" s="2"/>
      <c r="H16" s="24"/>
      <c r="I16" s="60" t="str">
        <f t="shared" si="1"/>
        <v/>
      </c>
      <c r="J16" s="2"/>
      <c r="K16" s="24"/>
      <c r="L16" s="60" t="str">
        <f t="shared" si="2"/>
        <v/>
      </c>
      <c r="M16" s="2"/>
      <c r="N16" s="24"/>
      <c r="O16" s="60" t="str">
        <f t="shared" si="3"/>
        <v/>
      </c>
      <c r="P16" s="2"/>
      <c r="Q16" s="50" t="str">
        <f t="shared" si="4"/>
        <v/>
      </c>
      <c r="T16" s="63" t="s">
        <v>53</v>
      </c>
      <c r="U16" s="64">
        <v>0.7</v>
      </c>
      <c r="W16" s="65">
        <f>MIN(N12:N22)</f>
        <v>0</v>
      </c>
      <c r="X16" s="66">
        <f>IFERROR(MEDIAN(N12:N22),0)</f>
        <v>0</v>
      </c>
      <c r="Y16" s="67">
        <f>MAX(N12:N22)</f>
        <v>0</v>
      </c>
    </row>
    <row r="17" spans="3:27" x14ac:dyDescent="0.25">
      <c r="C17" s="26"/>
      <c r="E17" s="24"/>
      <c r="F17" s="61" t="str">
        <f t="shared" si="0"/>
        <v/>
      </c>
      <c r="G17" s="2"/>
      <c r="H17" s="24"/>
      <c r="I17" s="61" t="str">
        <f t="shared" si="1"/>
        <v/>
      </c>
      <c r="J17" s="2"/>
      <c r="K17" s="24"/>
      <c r="L17" s="61" t="str">
        <f t="shared" si="2"/>
        <v/>
      </c>
      <c r="M17" s="2"/>
      <c r="N17" s="24"/>
      <c r="O17" s="61" t="str">
        <f t="shared" si="3"/>
        <v/>
      </c>
      <c r="P17" s="2"/>
      <c r="Q17" s="6" t="str">
        <f t="shared" si="4"/>
        <v/>
      </c>
      <c r="T17" s="7"/>
      <c r="U17" s="7"/>
      <c r="V17" s="7"/>
      <c r="W17" s="4"/>
      <c r="X17" s="4"/>
      <c r="Y17" s="4"/>
    </row>
    <row r="18" spans="3:27" x14ac:dyDescent="0.25">
      <c r="C18" s="48"/>
      <c r="E18" s="24"/>
      <c r="F18" s="60" t="str">
        <f t="shared" si="0"/>
        <v/>
      </c>
      <c r="G18" s="2"/>
      <c r="H18" s="24"/>
      <c r="I18" s="60" t="str">
        <f t="shared" si="1"/>
        <v/>
      </c>
      <c r="J18" s="2"/>
      <c r="K18" s="24"/>
      <c r="L18" s="60" t="str">
        <f t="shared" si="2"/>
        <v/>
      </c>
      <c r="M18" s="2"/>
      <c r="N18" s="24"/>
      <c r="O18" s="60" t="str">
        <f t="shared" si="3"/>
        <v/>
      </c>
      <c r="P18" s="2"/>
      <c r="Q18" s="50" t="str">
        <f t="shared" si="4"/>
        <v/>
      </c>
      <c r="T18" s="45" t="s">
        <v>76</v>
      </c>
      <c r="W18" s="4"/>
      <c r="X18" s="4"/>
      <c r="Y18" s="4"/>
    </row>
    <row r="19" spans="3:27" x14ac:dyDescent="0.25">
      <c r="C19" s="26"/>
      <c r="E19" s="24"/>
      <c r="F19" s="61" t="str">
        <f t="shared" si="0"/>
        <v/>
      </c>
      <c r="G19" s="2"/>
      <c r="H19" s="24"/>
      <c r="I19" s="61" t="str">
        <f t="shared" si="1"/>
        <v/>
      </c>
      <c r="J19" s="2"/>
      <c r="K19" s="24"/>
      <c r="L19" s="61" t="str">
        <f t="shared" si="2"/>
        <v/>
      </c>
      <c r="M19" s="2"/>
      <c r="N19" s="24"/>
      <c r="O19" s="61" t="str">
        <f t="shared" si="3"/>
        <v/>
      </c>
      <c r="P19" s="2"/>
      <c r="Q19" s="6" t="str">
        <f t="shared" si="4"/>
        <v/>
      </c>
      <c r="T19" s="47" t="s">
        <v>58</v>
      </c>
      <c r="U19" s="68" t="s">
        <v>77</v>
      </c>
      <c r="V19" s="3" t="s">
        <v>78</v>
      </c>
    </row>
    <row r="20" spans="3:27" ht="15" customHeight="1" x14ac:dyDescent="0.25">
      <c r="C20" s="48"/>
      <c r="E20" s="24"/>
      <c r="F20" s="60" t="str">
        <f t="shared" si="0"/>
        <v/>
      </c>
      <c r="G20" s="2"/>
      <c r="H20" s="24"/>
      <c r="I20" s="60" t="str">
        <f t="shared" si="1"/>
        <v/>
      </c>
      <c r="J20" s="2"/>
      <c r="K20" s="24"/>
      <c r="L20" s="60" t="str">
        <f t="shared" si="2"/>
        <v/>
      </c>
      <c r="M20" s="2"/>
      <c r="N20" s="24"/>
      <c r="O20" s="60" t="str">
        <f t="shared" si="3"/>
        <v/>
      </c>
      <c r="P20" s="2"/>
      <c r="Q20" s="50" t="str">
        <f t="shared" si="4"/>
        <v/>
      </c>
      <c r="T20" s="21" t="s">
        <v>79</v>
      </c>
      <c r="U20" s="101">
        <v>5500</v>
      </c>
      <c r="V20" s="101">
        <v>3600</v>
      </c>
    </row>
    <row r="21" spans="3:27" ht="18" x14ac:dyDescent="0.35">
      <c r="C21" s="26"/>
      <c r="E21" s="24"/>
      <c r="F21" s="61" t="str">
        <f t="shared" si="0"/>
        <v/>
      </c>
      <c r="G21" s="2"/>
      <c r="H21" s="24"/>
      <c r="I21" s="61" t="str">
        <f t="shared" si="1"/>
        <v/>
      </c>
      <c r="J21" s="2"/>
      <c r="K21" s="24"/>
      <c r="L21" s="61" t="str">
        <f t="shared" si="2"/>
        <v/>
      </c>
      <c r="M21" s="2"/>
      <c r="N21" s="24"/>
      <c r="O21" s="61" t="str">
        <f t="shared" si="3"/>
        <v/>
      </c>
      <c r="P21" s="2"/>
      <c r="Q21" s="6" t="str">
        <f t="shared" si="4"/>
        <v/>
      </c>
      <c r="T21" s="102" t="s">
        <v>80</v>
      </c>
      <c r="U21" s="103">
        <v>200</v>
      </c>
      <c r="V21" s="103">
        <v>75</v>
      </c>
      <c r="X21" s="7"/>
      <c r="Y21" s="3"/>
      <c r="AA21" s="3"/>
    </row>
    <row r="22" spans="3:27" ht="18" x14ac:dyDescent="0.35">
      <c r="C22" s="48"/>
      <c r="E22" s="24"/>
      <c r="F22" s="60" t="str">
        <f t="shared" si="0"/>
        <v/>
      </c>
      <c r="G22" s="2"/>
      <c r="H22" s="24"/>
      <c r="I22" s="60" t="str">
        <f t="shared" si="1"/>
        <v/>
      </c>
      <c r="J22" s="2"/>
      <c r="K22" s="24"/>
      <c r="L22" s="60" t="str">
        <f t="shared" si="2"/>
        <v/>
      </c>
      <c r="M22" s="2"/>
      <c r="N22" s="24"/>
      <c r="O22" s="60" t="str">
        <f t="shared" si="3"/>
        <v/>
      </c>
      <c r="P22" s="2"/>
      <c r="Q22" s="50" t="str">
        <f t="shared" si="4"/>
        <v/>
      </c>
      <c r="T22" s="104" t="s">
        <v>170</v>
      </c>
      <c r="U22" s="105">
        <v>5</v>
      </c>
      <c r="V22" s="105">
        <v>0</v>
      </c>
      <c r="X22" s="4"/>
      <c r="Y22" s="9"/>
      <c r="AA22" s="9"/>
    </row>
    <row r="23" spans="3:27" ht="15.75" thickBot="1" x14ac:dyDescent="0.3">
      <c r="C23" s="51"/>
      <c r="E23" s="52"/>
      <c r="F23" s="53"/>
      <c r="H23" s="52"/>
      <c r="I23" s="53"/>
      <c r="K23" s="85"/>
      <c r="L23" s="53"/>
      <c r="N23" s="52"/>
      <c r="O23" s="53"/>
      <c r="Q23" s="53"/>
      <c r="X23" s="4"/>
      <c r="Y23" s="9"/>
      <c r="AA23" s="9"/>
    </row>
    <row r="24" spans="3:27" x14ac:dyDescent="0.25">
      <c r="C24" s="5"/>
      <c r="E24" s="5"/>
      <c r="F24" s="5"/>
      <c r="H24" s="5"/>
      <c r="I24" s="5"/>
      <c r="K24" s="5"/>
      <c r="L24" s="5"/>
      <c r="N24" s="5"/>
      <c r="O24" s="5"/>
      <c r="Q24" s="6"/>
      <c r="X24" s="69"/>
      <c r="Y24" s="70"/>
      <c r="AA24" s="70"/>
    </row>
    <row r="25" spans="3:27" x14ac:dyDescent="0.25">
      <c r="E25" s="4"/>
      <c r="H25" s="4"/>
      <c r="K25" s="4"/>
    </row>
    <row r="26" spans="3:27" ht="15" customHeight="1" x14ac:dyDescent="0.25">
      <c r="N26" s="54"/>
    </row>
    <row r="27" spans="3:27" x14ac:dyDescent="0.25">
      <c r="E27" s="10"/>
    </row>
    <row r="28" spans="3:27" x14ac:dyDescent="0.25">
      <c r="O28" s="55"/>
      <c r="U28" s="45"/>
    </row>
    <row r="29" spans="3:27" x14ac:dyDescent="0.25">
      <c r="U29" s="45"/>
    </row>
    <row r="32" spans="3:27" ht="15" customHeight="1" x14ac:dyDescent="0.25">
      <c r="O32" s="71"/>
    </row>
    <row r="33" spans="15:15" x14ac:dyDescent="0.25">
      <c r="O33" s="71"/>
    </row>
    <row r="34" spans="15:15" x14ac:dyDescent="0.25">
      <c r="O34" s="71"/>
    </row>
    <row r="35" spans="15:15" x14ac:dyDescent="0.25">
      <c r="O35" s="71"/>
    </row>
  </sheetData>
  <sheetProtection selectLockedCells="1"/>
  <mergeCells count="4">
    <mergeCell ref="E10:F10"/>
    <mergeCell ref="H10:I10"/>
    <mergeCell ref="N10:O10"/>
    <mergeCell ref="K10:L10"/>
  </mergeCells>
  <conditionalFormatting sqref="Q12">
    <cfRule type="dataBar" priority="7">
      <dataBar>
        <cfvo type="num" val="0"/>
        <cfvo type="num" val="100"/>
        <color theme="8"/>
      </dataBar>
      <extLst>
        <ext xmlns:x14="http://schemas.microsoft.com/office/spreadsheetml/2009/9/main" uri="{B025F937-C7B1-47D3-B67F-A62EFF666E3E}">
          <x14:id>{C4454C1D-342F-43FE-B7F1-19104E36B433}</x14:id>
        </ext>
      </extLst>
    </cfRule>
  </conditionalFormatting>
  <conditionalFormatting sqref="Q13:Q22">
    <cfRule type="dataBar" priority="6">
      <dataBar>
        <cfvo type="num" val="0"/>
        <cfvo type="num" val="100"/>
        <color theme="8"/>
      </dataBar>
      <extLst>
        <ext xmlns:x14="http://schemas.microsoft.com/office/spreadsheetml/2009/9/main" uri="{B025F937-C7B1-47D3-B67F-A62EFF666E3E}">
          <x14:id>{56AF2086-EFC8-4D82-A14B-FD34066E4898}</x14:id>
        </ext>
      </extLst>
    </cfRule>
  </conditionalFormatting>
  <conditionalFormatting sqref="H12:H22 K12:K22">
    <cfRule type="cellIs" dxfId="13" priority="18" operator="lessThanOrEqual">
      <formula>0</formula>
    </cfRule>
    <cfRule type="cellIs" dxfId="12" priority="19" operator="lessThan">
      <formula>$U$21</formula>
    </cfRule>
    <cfRule type="cellIs" dxfId="11" priority="20" operator="greaterThan">
      <formula>$U$21</formula>
    </cfRule>
  </conditionalFormatting>
  <conditionalFormatting sqref="E12:E22">
    <cfRule type="cellIs" dxfId="10" priority="27" operator="lessThanOrEqual">
      <formula>0</formula>
    </cfRule>
    <cfRule type="cellIs" dxfId="9" priority="28" operator="lessThan">
      <formula>$U$20</formula>
    </cfRule>
    <cfRule type="cellIs" dxfId="8" priority="29" operator="greaterThan">
      <formula>$U$20</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C4454C1D-342F-43FE-B7F1-19104E36B433}">
            <x14:dataBar minLength="0" maxLength="100" gradient="0">
              <x14:cfvo type="num">
                <xm:f>0</xm:f>
              </x14:cfvo>
              <x14:cfvo type="num">
                <xm:f>100</xm:f>
              </x14:cfvo>
              <x14:negativeFillColor rgb="FFFF0000"/>
              <x14:axisColor rgb="FF000000"/>
            </x14:dataBar>
          </x14:cfRule>
          <xm:sqref>Q12</xm:sqref>
        </x14:conditionalFormatting>
        <x14:conditionalFormatting xmlns:xm="http://schemas.microsoft.com/office/excel/2006/main">
          <x14:cfRule type="dataBar" id="{56AF2086-EFC8-4D82-A14B-FD34066E4898}">
            <x14:dataBar minLength="0" maxLength="100" gradient="0">
              <x14:cfvo type="num">
                <xm:f>0</xm:f>
              </x14:cfvo>
              <x14:cfvo type="num">
                <xm:f>100</xm:f>
              </x14:cfvo>
              <x14:negativeFillColor rgb="FFFF0000"/>
              <x14:axisColor rgb="FF000000"/>
            </x14:dataBar>
          </x14:cfRule>
          <xm:sqref>Q13:Q22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U38"/>
  <sheetViews>
    <sheetView zoomScale="90" zoomScaleNormal="90" zoomScaleSheetLayoutView="80" workbookViewId="0">
      <selection activeCell="N32" sqref="N32"/>
    </sheetView>
  </sheetViews>
  <sheetFormatPr baseColWidth="10" defaultColWidth="9.140625" defaultRowHeight="15" x14ac:dyDescent="0.25"/>
  <cols>
    <col min="1" max="1" width="4.140625" style="1" customWidth="1"/>
    <col min="2" max="2" width="11" style="1" customWidth="1"/>
    <col min="3" max="3" width="26" style="1" customWidth="1"/>
    <col min="4" max="4" width="2" style="1" customWidth="1"/>
    <col min="5" max="6" width="11.140625" style="1" customWidth="1"/>
    <col min="7" max="7" width="2" style="1" customWidth="1"/>
    <col min="8" max="9" width="11.140625" style="1" customWidth="1"/>
    <col min="10" max="10" width="2" style="1" customWidth="1"/>
    <col min="11" max="12" width="11.140625" style="1" customWidth="1"/>
    <col min="13" max="13" width="2" style="1" customWidth="1"/>
    <col min="14" max="14" width="14.42578125" style="1" customWidth="1"/>
    <col min="15" max="16" width="4.42578125" style="1" customWidth="1"/>
    <col min="17" max="21" width="11.5703125" style="1" customWidth="1"/>
    <col min="22" max="16384" width="9.140625" style="1"/>
  </cols>
  <sheetData>
    <row r="2" spans="1:21" ht="29.25" customHeight="1" x14ac:dyDescent="0.25">
      <c r="C2" s="5" t="s">
        <v>176</v>
      </c>
    </row>
    <row r="3" spans="1:21" ht="55.5" customHeight="1" x14ac:dyDescent="0.45">
      <c r="C3" s="12" t="s">
        <v>175</v>
      </c>
    </row>
    <row r="5" spans="1:21" ht="35.25" customHeight="1" x14ac:dyDescent="0.35">
      <c r="D5" s="42"/>
      <c r="E5" s="125" t="s">
        <v>51</v>
      </c>
      <c r="F5" s="125"/>
      <c r="G5" s="42"/>
      <c r="H5" s="125" t="s">
        <v>52</v>
      </c>
      <c r="I5" s="125"/>
      <c r="K5" s="125" t="s">
        <v>81</v>
      </c>
      <c r="L5" s="125"/>
      <c r="N5" s="6"/>
      <c r="Q5" s="125" t="s">
        <v>173</v>
      </c>
      <c r="R5" s="125"/>
      <c r="S5" s="125"/>
      <c r="T5" s="125"/>
      <c r="U5" s="125"/>
    </row>
    <row r="6" spans="1:21" s="3" customFormat="1" ht="36" customHeight="1" thickBot="1" x14ac:dyDescent="0.3">
      <c r="A6" s="1"/>
      <c r="B6" s="1"/>
      <c r="C6" s="39" t="s">
        <v>82</v>
      </c>
      <c r="E6" s="140" t="s">
        <v>54</v>
      </c>
      <c r="F6" s="140"/>
      <c r="H6" s="140" t="s">
        <v>56</v>
      </c>
      <c r="I6" s="140"/>
      <c r="K6" s="140" t="s">
        <v>83</v>
      </c>
      <c r="L6" s="140"/>
      <c r="N6" s="6"/>
      <c r="P6" s="72"/>
      <c r="Q6" s="44" t="s">
        <v>84</v>
      </c>
      <c r="R6" s="109" t="s">
        <v>181</v>
      </c>
      <c r="S6" s="109" t="s">
        <v>174</v>
      </c>
      <c r="T6" s="108" t="s">
        <v>181</v>
      </c>
      <c r="U6" s="108" t="s">
        <v>85</v>
      </c>
    </row>
    <row r="7" spans="1:21" x14ac:dyDescent="0.25">
      <c r="C7" s="2" t="s">
        <v>86</v>
      </c>
      <c r="E7" s="136"/>
      <c r="F7" s="137"/>
      <c r="H7" s="136"/>
      <c r="I7" s="137"/>
      <c r="J7" s="2"/>
      <c r="K7" s="136">
        <v>0</v>
      </c>
      <c r="L7" s="137"/>
      <c r="M7" s="2"/>
      <c r="N7" s="6"/>
      <c r="P7" s="73"/>
      <c r="Q7" s="74">
        <v>2020</v>
      </c>
      <c r="R7" s="118">
        <v>0.04</v>
      </c>
      <c r="S7" s="75">
        <f t="shared" ref="S7:S17" si="0">IFERROR(R7*MAX($N$16-$N$23,0),"")</f>
        <v>0</v>
      </c>
      <c r="T7" s="122">
        <v>0.04</v>
      </c>
      <c r="U7" s="75">
        <f t="shared" ref="U7:U17" si="1">IFERROR(T7*MAX($N$23-$N$16,0),"")</f>
        <v>0</v>
      </c>
    </row>
    <row r="8" spans="1:21" x14ac:dyDescent="0.25">
      <c r="C8" s="2" t="s">
        <v>87</v>
      </c>
      <c r="E8" s="138"/>
      <c r="F8" s="139"/>
      <c r="H8" s="138"/>
      <c r="I8" s="139"/>
      <c r="J8" s="2"/>
      <c r="K8" s="138">
        <v>0</v>
      </c>
      <c r="L8" s="139"/>
      <c r="M8" s="2"/>
      <c r="N8" s="6"/>
      <c r="P8" s="73"/>
      <c r="Q8" s="74">
        <v>2021</v>
      </c>
      <c r="R8" s="118">
        <v>0.04</v>
      </c>
      <c r="S8" s="75">
        <f t="shared" si="0"/>
        <v>0</v>
      </c>
      <c r="T8" s="122">
        <v>0.04</v>
      </c>
      <c r="U8" s="75">
        <f t="shared" si="1"/>
        <v>0</v>
      </c>
    </row>
    <row r="9" spans="1:21" x14ac:dyDescent="0.25">
      <c r="C9" s="121" t="s">
        <v>88</v>
      </c>
      <c r="D9" s="76"/>
      <c r="E9" s="77">
        <f>IFERROR(ROUND(E8-E7,1),"")</f>
        <v>0</v>
      </c>
      <c r="F9" s="78" t="str">
        <f>IFERROR((E8-E7)/E7,"")</f>
        <v/>
      </c>
      <c r="G9" s="76"/>
      <c r="H9" s="77">
        <f>IFERROR(ROUND(H8-H7,1),"")</f>
        <v>0</v>
      </c>
      <c r="I9" s="78" t="str">
        <f>IFERROR((H8-H7)/H7,"")</f>
        <v/>
      </c>
      <c r="J9" s="79"/>
      <c r="K9" s="77">
        <f>IFERROR(ROUND(K8-K7,1),"")</f>
        <v>0</v>
      </c>
      <c r="L9" s="78" t="str">
        <f>IFERROR((K8-K7)/K7,"")</f>
        <v/>
      </c>
      <c r="M9" s="79"/>
      <c r="N9" s="6"/>
      <c r="P9" s="73"/>
      <c r="Q9" s="74">
        <v>2022</v>
      </c>
      <c r="R9" s="118">
        <v>0.06</v>
      </c>
      <c r="S9" s="75">
        <f t="shared" si="0"/>
        <v>0</v>
      </c>
      <c r="T9" s="122">
        <v>0.06</v>
      </c>
      <c r="U9" s="75">
        <f t="shared" si="1"/>
        <v>0</v>
      </c>
    </row>
    <row r="10" spans="1:21" x14ac:dyDescent="0.25">
      <c r="I10" s="1" t="s">
        <v>190</v>
      </c>
      <c r="P10" s="73"/>
      <c r="Q10" s="74">
        <v>2023</v>
      </c>
      <c r="R10" s="118">
        <v>0.06</v>
      </c>
      <c r="S10" s="75">
        <f t="shared" si="0"/>
        <v>0</v>
      </c>
      <c r="T10" s="122">
        <v>0.06</v>
      </c>
      <c r="U10" s="75">
        <f t="shared" si="1"/>
        <v>0</v>
      </c>
    </row>
    <row r="11" spans="1:21" ht="15" customHeight="1" thickBot="1" x14ac:dyDescent="0.3">
      <c r="C11" s="107" t="s">
        <v>178</v>
      </c>
      <c r="E11" s="134" t="s">
        <v>177</v>
      </c>
      <c r="F11" s="134"/>
      <c r="H11" s="134" t="s">
        <v>185</v>
      </c>
      <c r="I11" s="134"/>
      <c r="K11" s="134" t="s">
        <v>186</v>
      </c>
      <c r="L11" s="134"/>
      <c r="N11" s="109" t="s">
        <v>91</v>
      </c>
      <c r="P11" s="73"/>
      <c r="Q11" s="74">
        <v>2024</v>
      </c>
      <c r="R11" s="118">
        <v>0.08</v>
      </c>
      <c r="S11" s="75">
        <f t="shared" si="0"/>
        <v>0</v>
      </c>
      <c r="T11" s="122">
        <v>0.08</v>
      </c>
      <c r="U11" s="75">
        <f t="shared" si="1"/>
        <v>0</v>
      </c>
    </row>
    <row r="12" spans="1:21" ht="15" customHeight="1" x14ac:dyDescent="0.25">
      <c r="C12" s="2" t="str">
        <f>C27&amp;": "&amp;E27*100&amp;"-"&amp;F27*100&amp;" % avvik"</f>
        <v>Kriterie 1: 0-5 % avvik</v>
      </c>
      <c r="E12" s="131" t="str">
        <f>IFERROR(
IF(AND(-(E$8/E$7-1)&gt;=$E27,-(E$8/E$7-1)&lt;$F27)=TRUE,
Evalueringsmodell!U13/SUM(Evalueringsmodell!U13:U15)*$H27*(E$8-E$7)/E$7*10,"-"),
"")</f>
        <v/>
      </c>
      <c r="F12" s="131"/>
      <c r="G12" s="115"/>
      <c r="H12" s="131" t="str">
        <f>IFERROR(
IF(AND(-(H$8/H$7-1)&gt;=$E27,-(H$8/H$7-1)&lt;$F27)=TRUE,
Evalueringsmodell!U14/SUM(Evalueringsmodell!U13:U15)*$H27*(H$8-H$7)/H$7*10,"-"),
"")</f>
        <v/>
      </c>
      <c r="I12" s="131"/>
      <c r="J12" s="55"/>
      <c r="K12" s="131" t="str">
        <f>IFERROR(
IF(AND(-(K$8/K$7-1)&gt;=$E27,-(K$8/K$7-1)&lt;$F27)=TRUE,
Evalueringsmodell!U15/SUM(Evalueringsmodell!U13:U15)*$H27*(K$8-K$7)/K$7*10,"-"),
"")</f>
        <v/>
      </c>
      <c r="L12" s="131"/>
      <c r="M12" s="55"/>
      <c r="N12" s="115">
        <f>SUM(E12,H12,K12)</f>
        <v>0</v>
      </c>
      <c r="P12" s="73"/>
      <c r="Q12" s="74">
        <v>2025</v>
      </c>
      <c r="R12" s="118">
        <v>0.08</v>
      </c>
      <c r="S12" s="75">
        <f t="shared" si="0"/>
        <v>0</v>
      </c>
      <c r="T12" s="122">
        <v>0.08</v>
      </c>
      <c r="U12" s="75">
        <f t="shared" si="1"/>
        <v>0</v>
      </c>
    </row>
    <row r="13" spans="1:21" x14ac:dyDescent="0.25">
      <c r="C13" s="2" t="str">
        <f>C28&amp;": "&amp;E28*100&amp;"-"&amp;F28*100&amp;" % avvik"</f>
        <v>Kriterie 2: 5-10 % avvik</v>
      </c>
      <c r="E13" s="130" t="str">
        <f>IFERROR(
IF(AND(-(E$8/E$7-1)&gt;=$E28,-(E$8/E$7-1)&lt;$F28)=TRUE,
-Evalueringsmodell!U13/SUM(Evalueringsmodell!U13:U15)*$H28*(E$8-E$7)/E$7*10,"-"),
"")</f>
        <v/>
      </c>
      <c r="F13" s="130"/>
      <c r="G13" s="115"/>
      <c r="H13" s="130" t="str">
        <f>IFERROR(
IF(AND(-(H$8/H$7-1)&gt;=$E28,-(H$8/H$7-1)&lt;$F28)=TRUE,
-Evalueringsmodell!U14/SUM(Evalueringsmodell!U13:U15)*$H28*(H$8-H$7)/H$7*10,"-"),
"")</f>
        <v/>
      </c>
      <c r="I13" s="130"/>
      <c r="J13" s="55"/>
      <c r="K13" s="130" t="str">
        <f>IFERROR(
IF(AND(-(K$8/K$7-1)&gt;=$E28,-(K$8/K$7-1)&lt;$F28)=TRUE,
-Evalueringsmodell!U15/SUM(Evalueringsmodell!U13:U15)*$H28*(K$8-K$7)/K$7*10,"-"),
"")</f>
        <v/>
      </c>
      <c r="L13" s="130"/>
      <c r="M13" s="55"/>
      <c r="N13" s="115">
        <f>SUM(E13,H13,K13)</f>
        <v>0</v>
      </c>
      <c r="P13" s="73"/>
      <c r="Q13" s="74">
        <v>2026</v>
      </c>
      <c r="R13" s="118">
        <v>0.1</v>
      </c>
      <c r="S13" s="75">
        <f t="shared" si="0"/>
        <v>0</v>
      </c>
      <c r="T13" s="122">
        <v>0.1</v>
      </c>
      <c r="U13" s="75">
        <f t="shared" si="1"/>
        <v>0</v>
      </c>
    </row>
    <row r="14" spans="1:21" ht="15.75" customHeight="1" x14ac:dyDescent="0.25">
      <c r="C14" s="2" t="str">
        <f>C29&amp;": "&amp;E29*100&amp;"-"&amp;F29*100&amp;" % avvik"</f>
        <v>Kriterie 3: 10-15 % avvik</v>
      </c>
      <c r="E14" s="130" t="str">
        <f>IFERROR(
IF(AND(-(E$8/E$7-1)&gt;=$E29,-(E$8/E$7-1)&lt;$F29)=TRUE,
Evalueringsmodell!U13/SUM(Evalueringsmodell!U13:U15)*(($H29-$H$28)/($F29-$E29)*(-F$9-$E29)+$H28),"-"),
"")</f>
        <v/>
      </c>
      <c r="F14" s="130"/>
      <c r="G14" s="115"/>
      <c r="H14" s="130" t="str">
        <f>IFERROR(
IF(AND(-(H$8/H$7-1)&gt;=$E29,-(H$8/H$7-1)&lt;$F29)=TRUE,
Evalueringsmodell!U14/SUM(Evalueringsmodell!U13:U15)*(($H29-$H$28)/($F29-$E29)*(-I$9-$E29)+$H28),"-"),
"")</f>
        <v/>
      </c>
      <c r="I14" s="130"/>
      <c r="J14" s="55"/>
      <c r="K14" s="130" t="str">
        <f>IFERROR(
IF(AND(-(K$8/K$7-1)&gt;=$E29,-(K$8/K$7-1)&lt;$F29)=TRUE,
Evalueringsmodell!U15/SUM(Evalueringsmodell!U13:U15)*(($H29-$H$28)/($F29-$E29)*(-L$9-$E29)+$H28),"-"),
"")</f>
        <v/>
      </c>
      <c r="L14" s="130"/>
      <c r="M14" s="55"/>
      <c r="N14" s="115">
        <f>SUM(E14,H14,K14)</f>
        <v>0</v>
      </c>
      <c r="P14" s="73"/>
      <c r="Q14" s="74">
        <v>2027</v>
      </c>
      <c r="R14" s="118">
        <v>0.12</v>
      </c>
      <c r="S14" s="75">
        <f t="shared" si="0"/>
        <v>0</v>
      </c>
      <c r="T14" s="122">
        <v>0.12</v>
      </c>
      <c r="U14" s="75">
        <f t="shared" si="1"/>
        <v>0</v>
      </c>
    </row>
    <row r="15" spans="1:21" x14ac:dyDescent="0.25">
      <c r="C15" s="2" t="str">
        <f>C30&amp;": "&amp;E30*100&amp;"-"&amp;F30*100&amp;" % avvik"</f>
        <v>Kriterie 4: 15-100 % avvik</v>
      </c>
      <c r="E15" s="135" t="str">
        <f>IFERROR(
IF(AND(-(E$8/E$7-1)&gt;=$E30,-(E$8/E$7-1)&lt;$F30)=TRUE,
Evalueringsmodell!U13/SUM(Evalueringsmodell!U13:U15)*$H30,"-"),
"")</f>
        <v/>
      </c>
      <c r="F15" s="135"/>
      <c r="G15" s="115"/>
      <c r="H15" s="135" t="str">
        <f>IFERROR(
IF(AND(-(H$8/H$7-1)&gt;=$E30,-(H$8/H$7-1)&lt;$F30)=TRUE,
Evalueringsmodell!U14/SUM(Evalueringsmodell!U13:U15)*$H30,"-"),
"")</f>
        <v/>
      </c>
      <c r="I15" s="135"/>
      <c r="J15" s="55"/>
      <c r="K15" s="135" t="str">
        <f>IFERROR(
IF(AND(-(K$8/K$7-1)&gt;=$E30,-(K$8/K$7-1)&lt;$F30)=TRUE,
Evalueringsmodell!U15/SUM(Evalueringsmodell!U13:U15)*$H30,"-"),
"")</f>
        <v/>
      </c>
      <c r="L15" s="135"/>
      <c r="M15" s="55"/>
      <c r="N15" s="115">
        <f>SUM(E15,H15,K15)</f>
        <v>0</v>
      </c>
      <c r="P15" s="73"/>
      <c r="Q15" s="74">
        <v>2028</v>
      </c>
      <c r="R15" s="118">
        <v>0.12</v>
      </c>
      <c r="S15" s="75">
        <f t="shared" si="0"/>
        <v>0</v>
      </c>
      <c r="T15" s="122">
        <v>0.12</v>
      </c>
      <c r="U15" s="75">
        <f t="shared" si="1"/>
        <v>0</v>
      </c>
    </row>
    <row r="16" spans="1:21" ht="15.75" thickBot="1" x14ac:dyDescent="0.3">
      <c r="C16" s="51" t="s">
        <v>4</v>
      </c>
      <c r="E16" s="132">
        <f>SUM(E12:F15)</f>
        <v>0</v>
      </c>
      <c r="F16" s="132"/>
      <c r="G16" s="116"/>
      <c r="H16" s="132">
        <f>SUM(H12:I15)</f>
        <v>0</v>
      </c>
      <c r="I16" s="132"/>
      <c r="J16" s="117"/>
      <c r="K16" s="132">
        <f>SUM(K12:L15)</f>
        <v>0</v>
      </c>
      <c r="L16" s="132"/>
      <c r="M16" s="55"/>
      <c r="N16" s="114">
        <f>IF(SUM(N12:N15)&lt;0,0,SUM(N12:N15))</f>
        <v>0</v>
      </c>
      <c r="P16" s="73"/>
      <c r="Q16" s="74">
        <v>2029</v>
      </c>
      <c r="R16" s="118">
        <v>0.14000000000000001</v>
      </c>
      <c r="S16" s="75">
        <f t="shared" si="0"/>
        <v>0</v>
      </c>
      <c r="T16" s="122">
        <v>0.14000000000000001</v>
      </c>
      <c r="U16" s="75">
        <f t="shared" si="1"/>
        <v>0</v>
      </c>
    </row>
    <row r="17" spans="3:21" x14ac:dyDescent="0.25">
      <c r="G17" s="7"/>
      <c r="P17" s="73"/>
      <c r="Q17" s="74">
        <v>2030</v>
      </c>
      <c r="R17" s="118">
        <v>0.16</v>
      </c>
      <c r="S17" s="75">
        <f t="shared" si="0"/>
        <v>0</v>
      </c>
      <c r="T17" s="122">
        <v>0.16</v>
      </c>
      <c r="U17" s="75">
        <f t="shared" si="1"/>
        <v>0</v>
      </c>
    </row>
    <row r="18" spans="3:21" ht="15.75" thickBot="1" x14ac:dyDescent="0.3">
      <c r="C18" s="106" t="s">
        <v>89</v>
      </c>
      <c r="E18" s="133" t="s">
        <v>90</v>
      </c>
      <c r="F18" s="133"/>
      <c r="H18" s="133" t="s">
        <v>183</v>
      </c>
      <c r="I18" s="133"/>
      <c r="K18" s="133" t="s">
        <v>184</v>
      </c>
      <c r="L18" s="133"/>
      <c r="N18" s="108" t="s">
        <v>91</v>
      </c>
      <c r="P18" s="73"/>
      <c r="Q18" s="120" t="s">
        <v>4</v>
      </c>
      <c r="R18" s="119">
        <f>SUM(R7:R17)</f>
        <v>1</v>
      </c>
      <c r="S18" s="80">
        <f>SUM(S7:S17)</f>
        <v>0</v>
      </c>
      <c r="T18" s="123">
        <f>SUM(T7:T17)</f>
        <v>1</v>
      </c>
      <c r="U18" s="80">
        <f>SUM(U7:U17)</f>
        <v>0</v>
      </c>
    </row>
    <row r="19" spans="3:21" ht="15.75" customHeight="1" x14ac:dyDescent="0.25">
      <c r="C19" s="2" t="str">
        <f>C33&amp;": "&amp;E33*100&amp;"-"&amp;F33*100&amp;" % avvik"</f>
        <v>Kriterie 1: 0-5 % avvik</v>
      </c>
      <c r="E19" s="131" t="str">
        <f>IFERROR(
IF(AND((E$8/E$7-1)&gt;=$E33,(E$8/E$7-1)&lt;$F33)=TRUE,
Evalueringsmodell!U13/SUM(Evalueringsmodell!U13:U15)*$H33*(E$8-E$7)/E$7*10,"-"),
"")</f>
        <v/>
      </c>
      <c r="F19" s="131"/>
      <c r="G19" s="115"/>
      <c r="H19" s="131" t="str">
        <f>IFERROR(
IF(AND((H$8/H$7-1)&gt;=$E33,(H$8/H$7-1)&lt;$F33)=TRUE,
Evalueringsmodell!U14/SUM(Evalueringsmodell!U13:U15)*$H33*(H$8-H$7)/H$7*10,"-"),
"")</f>
        <v/>
      </c>
      <c r="I19" s="131"/>
      <c r="J19" s="55"/>
      <c r="K19" s="131" t="str">
        <f>IFERROR(
IF(AND((K$8/K$7-1)&gt;=$E33,(K$8/K$7-1)&lt;$F33)=TRUE,
Evalueringsmodell!U15/SUM(Evalueringsmodell!U13:U15)*$H33*(K$8-K$7)/K$7*10,"-"),
"")</f>
        <v/>
      </c>
      <c r="L19" s="131"/>
      <c r="M19" s="55"/>
      <c r="N19" s="115">
        <f>SUM(E19,H19,K19)</f>
        <v>0</v>
      </c>
      <c r="P19" s="73"/>
    </row>
    <row r="20" spans="3:21" ht="15" customHeight="1" x14ac:dyDescent="0.25">
      <c r="C20" s="2" t="str">
        <f>C34&amp;": "&amp;E34*100&amp;"-"&amp;F34*100&amp;" % avvik"</f>
        <v>Kriterie 2: 5-10 % avvik</v>
      </c>
      <c r="E20" s="130" t="str">
        <f>IFERROR(
IF(AND((E$8/E$7-1)&gt;=$E34,(E$8/E$7-1)&lt;$F34)=TRUE,
Evalueringsmodell!U13/SUM(Evalueringsmodell!U13:U15)*$H34*(E$8-E$7)/E$7*10,"-"),
"")</f>
        <v/>
      </c>
      <c r="F20" s="130"/>
      <c r="G20" s="115"/>
      <c r="H20" s="130" t="str">
        <f>IFERROR(
IF(AND((H$8/H$7-1)&gt;=$E34,(H$8/H$7-1)&lt;$F34)=TRUE,
Evalueringsmodell!U14/SUM(Evalueringsmodell!U13:U15)*$H34*(H$8-H$7)/H$7*10,"-"),
"")</f>
        <v/>
      </c>
      <c r="I20" s="130"/>
      <c r="J20" s="55"/>
      <c r="K20" s="130" t="str">
        <f>IFERROR(
IF(AND((K$8/K$7-1)&gt;=$E34,(K$8/K$7-1)&lt;$F34)=TRUE,
Evalueringsmodell!U15/SUM(Evalueringsmodell!U13:U15)*$H34*(K$8-K$7)/K$7*10,"-"),
"")</f>
        <v/>
      </c>
      <c r="L20" s="130"/>
      <c r="M20" s="55"/>
      <c r="N20" s="115">
        <f>SUM(E20,H20,K20)</f>
        <v>0</v>
      </c>
      <c r="P20" s="73"/>
    </row>
    <row r="21" spans="3:21" ht="15" customHeight="1" x14ac:dyDescent="0.25">
      <c r="C21" s="2" t="str">
        <f>C35&amp;": "&amp;E35*100&amp;"-"&amp;F35*100&amp;" % avvik"</f>
        <v>Kriterie 3: 10-15 % avvik</v>
      </c>
      <c r="E21" s="130" t="str">
        <f>IFERROR(
IF(AND((E$8/E$7-1)&gt;=$E35,(E$8/E$7-1)&lt;$F35)=TRUE,
Evalueringsmodell!U13/SUM(Evalueringsmodell!U13:U15)*(($H35-$H$34)/($F35-$E35)*(F$9-$E35)+$H34),"-"),
"")</f>
        <v/>
      </c>
      <c r="F21" s="130"/>
      <c r="G21" s="115"/>
      <c r="H21" s="130" t="str">
        <f>IFERROR(
IF(AND((H$8/H$7-1)&gt;=$E35,(H$8/H$7-1)&lt;$F35)=TRUE,
Evalueringsmodell!U14/SUM(Evalueringsmodell!U13:U15)*(($H35-$H$34)/($F35-$E35)*(I$9-$E35)+$H34),"-"),
"")</f>
        <v/>
      </c>
      <c r="I21" s="130"/>
      <c r="J21" s="55"/>
      <c r="K21" s="130" t="str">
        <f>IFERROR(
IF(AND((K$8/K$7-1)&gt;=$E35,(K$8/K$7-1)&lt;$F35)=TRUE,
Evalueringsmodell!U15/SUM(Evalueringsmodell!U13:U15)*(($H35-$H$34)/($F35-$E35)*(L$9-$E35)+$H34),"-"),
"")</f>
        <v/>
      </c>
      <c r="L21" s="130"/>
      <c r="M21" s="55"/>
      <c r="N21" s="115">
        <f>SUM(E21,H21,K21)</f>
        <v>0</v>
      </c>
      <c r="P21" s="73"/>
    </row>
    <row r="22" spans="3:21" ht="15" customHeight="1" x14ac:dyDescent="0.25">
      <c r="C22" s="2" t="str">
        <f>C36&amp;": "&amp;E36*100&amp;"-"&amp;F36*100&amp;" % avvik"</f>
        <v>Kriterie 4: 15-100 % avvik</v>
      </c>
      <c r="E22" s="135" t="str">
        <f>IFERROR(
IF(AND((E$8/E$7-1)&gt;=$E36,(E$8/E$7-1)&lt;$F36)=TRUE,
Evalueringsmodell!U13/SUM(Evalueringsmodell!U13:U15)*$H36,"-"),
"")</f>
        <v/>
      </c>
      <c r="F22" s="135"/>
      <c r="G22" s="115"/>
      <c r="H22" s="135" t="str">
        <f>IFERROR(
IF(AND((H$8/H$7-1)&gt;=$E36,(H$8/H$7-1)&lt;$F36)=TRUE,
Evalueringsmodell!U14/SUM(Evalueringsmodell!U13:U15)*$H36,"-"),
"")</f>
        <v/>
      </c>
      <c r="I22" s="135"/>
      <c r="J22" s="55"/>
      <c r="K22" s="135" t="str">
        <f>IFERROR(
IF(AND((K$8/K$7-1)&gt;=$E36,(K$8/K$7-1)&lt;$F36)=TRUE,
Evalueringsmodell!U15/SUM(Evalueringsmodell!U13:U15)*$H36,"-"),
"")</f>
        <v/>
      </c>
      <c r="L22" s="135"/>
      <c r="M22" s="55"/>
      <c r="N22" s="115">
        <f>SUM(E22,H22,K22)</f>
        <v>0</v>
      </c>
      <c r="P22" s="73"/>
    </row>
    <row r="23" spans="3:21" ht="15" customHeight="1" thickBot="1" x14ac:dyDescent="0.3">
      <c r="C23" s="51" t="s">
        <v>4</v>
      </c>
      <c r="E23" s="132">
        <f>SUM(E19:F22)</f>
        <v>0</v>
      </c>
      <c r="F23" s="132"/>
      <c r="G23" s="116"/>
      <c r="H23" s="132">
        <f>SUM(H19:I22)</f>
        <v>0</v>
      </c>
      <c r="I23" s="132"/>
      <c r="J23" s="117"/>
      <c r="K23" s="132">
        <f>SUM(K19:L22)</f>
        <v>0</v>
      </c>
      <c r="L23" s="132"/>
      <c r="M23" s="55"/>
      <c r="N23" s="114">
        <f>IF(SUM(N19:N22)&lt;0,0,SUM(N19:N22))</f>
        <v>0</v>
      </c>
      <c r="P23" s="73"/>
    </row>
    <row r="24" spans="3:21" ht="15" customHeight="1" x14ac:dyDescent="0.25"/>
    <row r="25" spans="3:21" ht="15" customHeight="1" x14ac:dyDescent="0.25">
      <c r="G25" s="7"/>
    </row>
    <row r="26" spans="3:21" x14ac:dyDescent="0.25">
      <c r="C26" s="112" t="s">
        <v>180</v>
      </c>
      <c r="D26" s="81"/>
      <c r="E26" s="110" t="s">
        <v>60</v>
      </c>
      <c r="F26" s="110" t="s">
        <v>62</v>
      </c>
      <c r="G26" s="81"/>
      <c r="H26" s="111" t="s">
        <v>92</v>
      </c>
    </row>
    <row r="27" spans="3:21" ht="15" customHeight="1" x14ac:dyDescent="0.25">
      <c r="C27" s="7" t="s">
        <v>93</v>
      </c>
      <c r="E27" s="82">
        <f t="shared" ref="E27:F30" si="2">E33</f>
        <v>0</v>
      </c>
      <c r="F27" s="82">
        <f t="shared" si="2"/>
        <v>0.05</v>
      </c>
      <c r="H27" s="13">
        <f>H33/2</f>
        <v>0</v>
      </c>
    </row>
    <row r="28" spans="3:21" ht="15" customHeight="1" x14ac:dyDescent="0.25">
      <c r="C28" s="7" t="s">
        <v>94</v>
      </c>
      <c r="E28" s="82">
        <f t="shared" si="2"/>
        <v>0.05</v>
      </c>
      <c r="F28" s="82">
        <f t="shared" si="2"/>
        <v>0.1</v>
      </c>
      <c r="H28" s="13">
        <v>5</v>
      </c>
    </row>
    <row r="29" spans="3:21" ht="15" customHeight="1" x14ac:dyDescent="0.25">
      <c r="C29" s="7" t="s">
        <v>95</v>
      </c>
      <c r="E29" s="82">
        <f t="shared" si="2"/>
        <v>0.1</v>
      </c>
      <c r="F29" s="82">
        <f t="shared" si="2"/>
        <v>0.15</v>
      </c>
      <c r="H29" s="13">
        <v>10</v>
      </c>
    </row>
    <row r="30" spans="3:21" ht="15" customHeight="1" x14ac:dyDescent="0.25">
      <c r="C30" s="47" t="s">
        <v>96</v>
      </c>
      <c r="E30" s="82">
        <f t="shared" si="2"/>
        <v>0.15</v>
      </c>
      <c r="F30" s="82">
        <f t="shared" si="2"/>
        <v>1</v>
      </c>
      <c r="H30" s="13">
        <v>15</v>
      </c>
    </row>
    <row r="31" spans="3:21" ht="15" customHeight="1" x14ac:dyDescent="0.25"/>
    <row r="32" spans="3:21" x14ac:dyDescent="0.25">
      <c r="C32" s="113" t="s">
        <v>179</v>
      </c>
      <c r="D32" s="81"/>
      <c r="E32" s="110" t="s">
        <v>60</v>
      </c>
      <c r="F32" s="110" t="s">
        <v>62</v>
      </c>
      <c r="G32" s="81"/>
      <c r="H32" s="111" t="s">
        <v>92</v>
      </c>
    </row>
    <row r="33" spans="3:14" ht="15" customHeight="1" x14ac:dyDescent="0.25">
      <c r="C33" s="7" t="s">
        <v>93</v>
      </c>
      <c r="E33" s="82">
        <v>0</v>
      </c>
      <c r="F33" s="82">
        <v>0.05</v>
      </c>
      <c r="H33" s="13">
        <v>0</v>
      </c>
      <c r="N33" s="10"/>
    </row>
    <row r="34" spans="3:14" x14ac:dyDescent="0.25">
      <c r="C34" s="7" t="s">
        <v>94</v>
      </c>
      <c r="E34" s="82">
        <v>0.05</v>
      </c>
      <c r="F34" s="82">
        <v>0.1</v>
      </c>
      <c r="H34" s="17">
        <v>50</v>
      </c>
      <c r="N34" s="11"/>
    </row>
    <row r="35" spans="3:14" x14ac:dyDescent="0.25">
      <c r="C35" s="7" t="s">
        <v>95</v>
      </c>
      <c r="E35" s="82">
        <v>0.1</v>
      </c>
      <c r="F35" s="82">
        <v>0.15</v>
      </c>
      <c r="H35" s="17">
        <v>100</v>
      </c>
    </row>
    <row r="36" spans="3:14" x14ac:dyDescent="0.25">
      <c r="C36" s="47" t="s">
        <v>96</v>
      </c>
      <c r="E36" s="82">
        <v>0.15</v>
      </c>
      <c r="F36" s="82">
        <v>1</v>
      </c>
      <c r="H36" s="17">
        <v>180</v>
      </c>
    </row>
    <row r="38" spans="3:14" ht="15" customHeight="1" x14ac:dyDescent="0.25"/>
  </sheetData>
  <sheetProtection selectLockedCells="1"/>
  <mergeCells count="49">
    <mergeCell ref="E5:F5"/>
    <mergeCell ref="H5:I5"/>
    <mergeCell ref="K5:L5"/>
    <mergeCell ref="E6:F6"/>
    <mergeCell ref="H6:I6"/>
    <mergeCell ref="K6:L6"/>
    <mergeCell ref="E7:F7"/>
    <mergeCell ref="H7:I7"/>
    <mergeCell ref="K7:L7"/>
    <mergeCell ref="E8:F8"/>
    <mergeCell ref="H8:I8"/>
    <mergeCell ref="K8:L8"/>
    <mergeCell ref="E11:F11"/>
    <mergeCell ref="E23:F23"/>
    <mergeCell ref="H23:I23"/>
    <mergeCell ref="K23:L23"/>
    <mergeCell ref="E21:F21"/>
    <mergeCell ref="H21:I21"/>
    <mergeCell ref="K21:L21"/>
    <mergeCell ref="E22:F22"/>
    <mergeCell ref="H22:I22"/>
    <mergeCell ref="K22:L22"/>
    <mergeCell ref="E15:F15"/>
    <mergeCell ref="H15:I15"/>
    <mergeCell ref="K15:L15"/>
    <mergeCell ref="E18:F18"/>
    <mergeCell ref="H11:I11"/>
    <mergeCell ref="K11:L11"/>
    <mergeCell ref="Q5:U5"/>
    <mergeCell ref="H16:I16"/>
    <mergeCell ref="K16:L16"/>
    <mergeCell ref="H14:I14"/>
    <mergeCell ref="K14:L14"/>
    <mergeCell ref="E20:F20"/>
    <mergeCell ref="H20:I20"/>
    <mergeCell ref="K20:L20"/>
    <mergeCell ref="K12:L12"/>
    <mergeCell ref="H12:I12"/>
    <mergeCell ref="E12:F12"/>
    <mergeCell ref="E13:F13"/>
    <mergeCell ref="H13:I13"/>
    <mergeCell ref="K13:L13"/>
    <mergeCell ref="E19:F19"/>
    <mergeCell ref="H19:I19"/>
    <mergeCell ref="K19:L19"/>
    <mergeCell ref="E16:F16"/>
    <mergeCell ref="E14:F14"/>
    <mergeCell ref="H18:I18"/>
    <mergeCell ref="K18:L18"/>
  </mergeCells>
  <conditionalFormatting sqref="N23">
    <cfRule type="cellIs" dxfId="7" priority="6" operator="greaterThan">
      <formula>0</formula>
    </cfRule>
  </conditionalFormatting>
  <conditionalFormatting sqref="M16:N16">
    <cfRule type="cellIs" dxfId="6" priority="5" operator="greaterThan">
      <formula>0</formula>
    </cfRule>
  </conditionalFormatting>
  <conditionalFormatting sqref="U7:U18">
    <cfRule type="cellIs" dxfId="5" priority="4" operator="greaterThan">
      <formula>0</formula>
    </cfRule>
  </conditionalFormatting>
  <conditionalFormatting sqref="S7:S18">
    <cfRule type="cellIs" dxfId="4" priority="3" operator="greater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BB107"/>
  <sheetViews>
    <sheetView zoomScale="80" zoomScaleNormal="80" zoomScaleSheetLayoutView="80" workbookViewId="0">
      <selection activeCell="H34" sqref="H34:L34"/>
    </sheetView>
  </sheetViews>
  <sheetFormatPr baseColWidth="10" defaultColWidth="0" defaultRowHeight="15" customHeight="1" zeroHeight="1" outlineLevelRow="1" x14ac:dyDescent="0.25"/>
  <cols>
    <col min="1" max="1" width="4.140625" style="1" customWidth="1"/>
    <col min="2" max="2" width="5.42578125" style="1" customWidth="1"/>
    <col min="3" max="3" width="18.42578125" style="1" customWidth="1"/>
    <col min="4" max="4" width="14.85546875" style="1" customWidth="1"/>
    <col min="5" max="5" width="2" style="1" customWidth="1"/>
    <col min="6" max="6" width="15" style="1" customWidth="1"/>
    <col min="7" max="7" width="2" style="1" customWidth="1"/>
    <col min="8" max="13" width="14.85546875" style="1" customWidth="1"/>
    <col min="14" max="14" width="2" style="1" customWidth="1"/>
    <col min="15" max="17" width="14.85546875" style="1" customWidth="1"/>
    <col min="18" max="18" width="2" style="1" customWidth="1"/>
    <col min="19" max="19" width="8.42578125" style="1" customWidth="1"/>
    <col min="20" max="23" width="15" style="1" hidden="1" customWidth="1"/>
    <col min="24" max="24" width="2" style="1" hidden="1" customWidth="1"/>
    <col min="25" max="25" width="15" style="1" hidden="1" customWidth="1"/>
    <col min="26" max="26" width="2.140625" style="1" hidden="1" customWidth="1"/>
    <col min="27" max="27" width="15" style="1" hidden="1" customWidth="1"/>
    <col min="28" max="28" width="2.140625" style="1" hidden="1" customWidth="1"/>
    <col min="29" max="33" width="15" style="1" hidden="1" customWidth="1"/>
    <col min="34" max="34" width="2" style="1" hidden="1" customWidth="1"/>
    <col min="35" max="35" width="15" style="1" hidden="1" customWidth="1"/>
    <col min="36" max="36" width="2" style="1" hidden="1" customWidth="1"/>
    <col min="37" max="37" width="15" style="1" hidden="1" customWidth="1"/>
    <col min="38" max="38" width="2" style="1" hidden="1" customWidth="1"/>
    <col min="39" max="39" width="15" style="1" hidden="1" customWidth="1"/>
    <col min="40" max="40" width="2" style="1" hidden="1" customWidth="1"/>
    <col min="41" max="41" width="15" style="1" hidden="1" customWidth="1"/>
    <col min="42" max="42" width="10.5703125" style="1" hidden="1" customWidth="1"/>
    <col min="43" max="43" width="10.28515625" style="1" hidden="1" customWidth="1"/>
    <col min="44" max="48" width="16.85546875" style="1" hidden="1" customWidth="1"/>
    <col min="49" max="51" width="13.85546875" style="1" hidden="1" customWidth="1"/>
    <col min="52" max="52" width="10.85546875" style="1" hidden="1" customWidth="1"/>
    <col min="53" max="16384" width="9.140625" style="1" hidden="1"/>
  </cols>
  <sheetData>
    <row r="1" spans="3:13" x14ac:dyDescent="0.25"/>
    <row r="2" spans="3:13" x14ac:dyDescent="0.25"/>
    <row r="3" spans="3:13" ht="55.5" customHeight="1" x14ac:dyDescent="0.4">
      <c r="C3" s="87" t="s">
        <v>97</v>
      </c>
      <c r="D3" s="87"/>
    </row>
    <row r="4" spans="3:13" ht="42" customHeight="1" x14ac:dyDescent="0.25"/>
    <row r="5" spans="3:13" ht="21" x14ac:dyDescent="0.35">
      <c r="C5" s="88" t="s">
        <v>98</v>
      </c>
      <c r="D5" s="141" t="s">
        <v>189</v>
      </c>
      <c r="E5" s="142"/>
      <c r="F5" s="143"/>
    </row>
    <row r="6" spans="3:13" ht="5.25" customHeight="1" x14ac:dyDescent="0.25"/>
    <row r="7" spans="3:13" x14ac:dyDescent="0.25">
      <c r="D7" s="7" t="s">
        <v>99</v>
      </c>
      <c r="E7" s="7"/>
      <c r="F7" s="7" t="s">
        <v>100</v>
      </c>
    </row>
    <row r="8" spans="3:13" ht="21" x14ac:dyDescent="0.35">
      <c r="C8" s="88" t="s">
        <v>101</v>
      </c>
      <c r="D8" s="89">
        <v>44105</v>
      </c>
      <c r="F8" s="89">
        <v>44470</v>
      </c>
    </row>
    <row r="9" spans="3:13" x14ac:dyDescent="0.25"/>
    <row r="10" spans="3:13" ht="21" x14ac:dyDescent="0.25">
      <c r="H10" s="125" t="s">
        <v>37</v>
      </c>
      <c r="I10" s="125"/>
      <c r="J10" s="125"/>
      <c r="K10" s="125"/>
      <c r="L10" s="125"/>
      <c r="M10" s="84"/>
    </row>
    <row r="11" spans="3:13" ht="36" x14ac:dyDescent="0.25">
      <c r="H11" s="16" t="s">
        <v>38</v>
      </c>
      <c r="I11" s="16" t="s">
        <v>39</v>
      </c>
      <c r="J11" s="16" t="s">
        <v>40</v>
      </c>
      <c r="K11" s="16" t="s">
        <v>41</v>
      </c>
      <c r="L11" s="16" t="s">
        <v>42</v>
      </c>
      <c r="M11" s="16" t="s">
        <v>42</v>
      </c>
    </row>
    <row r="12" spans="3:13" x14ac:dyDescent="0.25">
      <c r="F12" s="13" t="s">
        <v>5</v>
      </c>
      <c r="H12" s="90">
        <v>42.7</v>
      </c>
      <c r="I12" s="90">
        <v>3.206</v>
      </c>
      <c r="J12" s="91" t="s">
        <v>2</v>
      </c>
      <c r="K12" s="92">
        <v>5.0000000000000001E-4</v>
      </c>
      <c r="L12" s="91" t="s">
        <v>2</v>
      </c>
      <c r="M12" s="91" t="s">
        <v>2</v>
      </c>
    </row>
    <row r="13" spans="3:13" x14ac:dyDescent="0.25">
      <c r="F13" s="13" t="s">
        <v>0</v>
      </c>
      <c r="H13" s="90">
        <v>49.32</v>
      </c>
      <c r="I13" s="90">
        <v>2.75</v>
      </c>
      <c r="J13" s="91" t="s">
        <v>2</v>
      </c>
      <c r="K13" s="91" t="s">
        <v>2</v>
      </c>
      <c r="L13" s="91">
        <v>25</v>
      </c>
      <c r="M13" s="91">
        <v>25</v>
      </c>
    </row>
    <row r="14" spans="3:13" x14ac:dyDescent="0.25">
      <c r="F14" s="13" t="s">
        <v>43</v>
      </c>
      <c r="H14" s="90">
        <f>H13</f>
        <v>49.32</v>
      </c>
      <c r="I14" s="90">
        <v>0.75</v>
      </c>
      <c r="J14" s="91" t="s">
        <v>2</v>
      </c>
      <c r="K14" s="91" t="s">
        <v>2</v>
      </c>
      <c r="L14" s="91">
        <v>25</v>
      </c>
      <c r="M14" s="91">
        <v>25</v>
      </c>
    </row>
    <row r="15" spans="3:13" x14ac:dyDescent="0.25">
      <c r="F15" s="13" t="s">
        <v>3</v>
      </c>
      <c r="H15" s="90">
        <v>44.1</v>
      </c>
      <c r="I15" s="90">
        <v>1.74</v>
      </c>
      <c r="J15" s="91" t="s">
        <v>2</v>
      </c>
      <c r="K15" s="91" t="s">
        <v>2</v>
      </c>
      <c r="L15" s="91" t="s">
        <v>2</v>
      </c>
      <c r="M15" s="91" t="s">
        <v>2</v>
      </c>
    </row>
    <row r="16" spans="3:13" x14ac:dyDescent="0.25">
      <c r="F16" s="13" t="s">
        <v>44</v>
      </c>
      <c r="H16" s="91" t="s">
        <v>2</v>
      </c>
      <c r="I16" s="90" t="s">
        <v>2</v>
      </c>
      <c r="J16" s="91">
        <v>75</v>
      </c>
      <c r="K16" s="91" t="s">
        <v>2</v>
      </c>
      <c r="L16" s="91" t="s">
        <v>2</v>
      </c>
      <c r="M16" s="91" t="s">
        <v>2</v>
      </c>
    </row>
    <row r="17" spans="1:54" ht="18" x14ac:dyDescent="0.35">
      <c r="F17" s="13" t="s">
        <v>69</v>
      </c>
      <c r="H17" s="91" t="s">
        <v>2</v>
      </c>
      <c r="I17" s="90" t="s">
        <v>2</v>
      </c>
      <c r="J17" s="91">
        <v>75</v>
      </c>
      <c r="K17" s="91" t="s">
        <v>2</v>
      </c>
      <c r="L17" s="91" t="s">
        <v>2</v>
      </c>
      <c r="M17" s="91" t="s">
        <v>2</v>
      </c>
    </row>
    <row r="18" spans="1:54" x14ac:dyDescent="0.25"/>
    <row r="19" spans="1:54" ht="27" customHeight="1" x14ac:dyDescent="0.25">
      <c r="C19" s="83" t="s">
        <v>12</v>
      </c>
      <c r="D19" s="83" t="s">
        <v>102</v>
      </c>
      <c r="F19" s="83" t="s">
        <v>6</v>
      </c>
      <c r="H19" s="125" t="s">
        <v>7</v>
      </c>
      <c r="I19" s="125"/>
      <c r="J19" s="125"/>
      <c r="K19" s="125"/>
      <c r="L19" s="125"/>
      <c r="M19" s="84"/>
      <c r="O19" s="125" t="s">
        <v>8</v>
      </c>
      <c r="P19" s="125"/>
      <c r="Q19" s="125"/>
      <c r="AB19" s="84"/>
      <c r="AX19" s="22"/>
    </row>
    <row r="20" spans="1:54" s="3" customFormat="1" ht="68.25" customHeight="1" x14ac:dyDescent="0.25">
      <c r="A20" s="1"/>
      <c r="B20" s="1"/>
      <c r="C20" s="16" t="s">
        <v>103</v>
      </c>
      <c r="D20" s="16" t="s">
        <v>104</v>
      </c>
      <c r="F20" s="16" t="s">
        <v>13</v>
      </c>
      <c r="H20" s="16" t="s">
        <v>105</v>
      </c>
      <c r="I20" s="16" t="s">
        <v>106</v>
      </c>
      <c r="J20" s="16" t="s">
        <v>107</v>
      </c>
      <c r="K20" s="16" t="s">
        <v>108</v>
      </c>
      <c r="L20" s="16" t="s">
        <v>109</v>
      </c>
      <c r="M20" s="16" t="s">
        <v>110</v>
      </c>
      <c r="O20" s="15" t="s">
        <v>111</v>
      </c>
      <c r="P20" s="15" t="s">
        <v>112</v>
      </c>
      <c r="Q20" s="15" t="s">
        <v>113</v>
      </c>
      <c r="AB20" s="28"/>
      <c r="AW20" s="15"/>
      <c r="AX20" s="15"/>
      <c r="AY20" s="15"/>
      <c r="AZ20" s="15"/>
    </row>
    <row r="21" spans="1:54" x14ac:dyDescent="0.25">
      <c r="C21" s="24" t="s">
        <v>114</v>
      </c>
      <c r="D21" s="24" t="s">
        <v>115</v>
      </c>
      <c r="E21" s="2"/>
      <c r="F21" s="24">
        <v>0</v>
      </c>
      <c r="G21" s="2"/>
      <c r="H21" s="24">
        <v>0</v>
      </c>
      <c r="I21" s="24">
        <v>0</v>
      </c>
      <c r="J21" s="24">
        <v>0</v>
      </c>
      <c r="K21" s="24">
        <v>0</v>
      </c>
      <c r="L21" s="24">
        <v>0</v>
      </c>
      <c r="M21" s="24">
        <v>0</v>
      </c>
      <c r="N21" s="2"/>
      <c r="O21" s="93">
        <v>45</v>
      </c>
      <c r="P21" s="93">
        <v>5</v>
      </c>
      <c r="Q21" s="94">
        <v>0.05</v>
      </c>
      <c r="R21" s="2"/>
      <c r="X21" s="2"/>
      <c r="AB21" s="4"/>
      <c r="AH21" s="2"/>
      <c r="AQ21" s="4"/>
      <c r="AR21" s="4"/>
      <c r="AS21" s="9"/>
      <c r="AT21" s="9"/>
      <c r="AU21" s="4"/>
      <c r="AV21" s="4"/>
      <c r="AW21" s="4"/>
      <c r="AX21" s="4"/>
      <c r="AY21" s="4"/>
      <c r="AZ21" s="4"/>
      <c r="BA21" s="23"/>
      <c r="BB21" s="23"/>
    </row>
    <row r="22" spans="1:54" x14ac:dyDescent="0.25">
      <c r="C22" s="24" t="s">
        <v>116</v>
      </c>
      <c r="D22" s="24" t="s">
        <v>115</v>
      </c>
      <c r="E22" s="2"/>
      <c r="F22" s="24">
        <v>0</v>
      </c>
      <c r="G22" s="2"/>
      <c r="H22" s="24">
        <v>0</v>
      </c>
      <c r="I22" s="24">
        <f t="shared" ref="I22:L31" si="0">I21*0.8</f>
        <v>0</v>
      </c>
      <c r="J22" s="24">
        <f t="shared" si="0"/>
        <v>0</v>
      </c>
      <c r="K22" s="24">
        <v>0</v>
      </c>
      <c r="L22" s="24">
        <v>0</v>
      </c>
      <c r="M22" s="24">
        <v>0</v>
      </c>
      <c r="N22" s="2"/>
      <c r="O22" s="93">
        <v>45</v>
      </c>
      <c r="P22" s="93">
        <v>5</v>
      </c>
      <c r="Q22" s="94">
        <v>0.05</v>
      </c>
      <c r="R22" s="2"/>
      <c r="X22" s="2"/>
      <c r="AB22" s="4"/>
      <c r="AH22" s="2"/>
      <c r="AQ22" s="4"/>
      <c r="AR22" s="4"/>
      <c r="AS22" s="9"/>
      <c r="AT22" s="9"/>
      <c r="AU22" s="4"/>
      <c r="AV22" s="4"/>
      <c r="AW22" s="4"/>
      <c r="AX22" s="4"/>
      <c r="AY22" s="4"/>
      <c r="AZ22" s="4"/>
      <c r="BA22" s="23"/>
      <c r="BB22" s="23"/>
    </row>
    <row r="23" spans="1:54" x14ac:dyDescent="0.25">
      <c r="C23" s="24" t="s">
        <v>117</v>
      </c>
      <c r="D23" s="24" t="s">
        <v>115</v>
      </c>
      <c r="E23" s="2"/>
      <c r="F23" s="24">
        <v>0</v>
      </c>
      <c r="G23" s="2"/>
      <c r="H23" s="24">
        <f t="shared" ref="H23:H31" si="1">H22*0.8</f>
        <v>0</v>
      </c>
      <c r="I23" s="24">
        <f t="shared" si="0"/>
        <v>0</v>
      </c>
      <c r="J23" s="24">
        <f t="shared" si="0"/>
        <v>0</v>
      </c>
      <c r="K23" s="24">
        <v>0</v>
      </c>
      <c r="L23" s="24">
        <v>0</v>
      </c>
      <c r="M23" s="24">
        <v>0</v>
      </c>
      <c r="N23" s="2"/>
      <c r="O23" s="93">
        <v>45</v>
      </c>
      <c r="P23" s="93">
        <v>5</v>
      </c>
      <c r="Q23" s="94">
        <v>0.05</v>
      </c>
      <c r="R23" s="2"/>
      <c r="X23" s="2"/>
      <c r="AB23" s="4"/>
      <c r="AH23" s="2"/>
      <c r="AQ23" s="4"/>
      <c r="AR23" s="4"/>
      <c r="AS23" s="9"/>
      <c r="AT23" s="9"/>
      <c r="AU23" s="4"/>
      <c r="AV23" s="4"/>
      <c r="AW23" s="4"/>
      <c r="AX23" s="4"/>
      <c r="AY23" s="4"/>
      <c r="AZ23" s="4"/>
      <c r="BA23" s="23"/>
      <c r="BB23" s="23"/>
    </row>
    <row r="24" spans="1:54" x14ac:dyDescent="0.25">
      <c r="C24" s="24" t="s">
        <v>118</v>
      </c>
      <c r="D24" s="24" t="s">
        <v>115</v>
      </c>
      <c r="E24" s="2"/>
      <c r="F24" s="24">
        <v>0</v>
      </c>
      <c r="G24" s="2"/>
      <c r="H24" s="24">
        <f t="shared" si="1"/>
        <v>0</v>
      </c>
      <c r="I24" s="24">
        <f t="shared" si="0"/>
        <v>0</v>
      </c>
      <c r="J24" s="24">
        <f t="shared" si="0"/>
        <v>0</v>
      </c>
      <c r="K24" s="24">
        <v>0</v>
      </c>
      <c r="L24" s="24">
        <v>0</v>
      </c>
      <c r="M24" s="24">
        <v>0</v>
      </c>
      <c r="N24" s="2"/>
      <c r="O24" s="93">
        <v>45</v>
      </c>
      <c r="P24" s="93">
        <v>5</v>
      </c>
      <c r="Q24" s="94">
        <v>0.05</v>
      </c>
      <c r="R24" s="2"/>
      <c r="X24" s="2"/>
      <c r="AB24" s="4"/>
      <c r="AH24" s="2"/>
      <c r="AQ24" s="4"/>
      <c r="AR24" s="4"/>
      <c r="AS24" s="9"/>
      <c r="AT24" s="9"/>
      <c r="AU24" s="4"/>
      <c r="AV24" s="4"/>
      <c r="AW24" s="4"/>
      <c r="AX24" s="4"/>
      <c r="AY24" s="4"/>
      <c r="AZ24" s="4"/>
      <c r="BA24" s="23"/>
      <c r="BB24" s="23"/>
    </row>
    <row r="25" spans="1:54" x14ac:dyDescent="0.25">
      <c r="C25" s="24" t="s">
        <v>119</v>
      </c>
      <c r="D25" s="24" t="s">
        <v>36</v>
      </c>
      <c r="E25" s="2"/>
      <c r="F25" s="24">
        <v>0</v>
      </c>
      <c r="G25" s="2"/>
      <c r="H25" s="24">
        <f t="shared" si="1"/>
        <v>0</v>
      </c>
      <c r="I25" s="24">
        <f t="shared" si="0"/>
        <v>0</v>
      </c>
      <c r="J25" s="24">
        <f t="shared" si="0"/>
        <v>0</v>
      </c>
      <c r="K25" s="24">
        <v>0</v>
      </c>
      <c r="L25" s="24">
        <v>0</v>
      </c>
      <c r="M25" s="24">
        <v>0</v>
      </c>
      <c r="N25" s="2"/>
      <c r="O25" s="93">
        <v>45</v>
      </c>
      <c r="P25" s="93">
        <v>5</v>
      </c>
      <c r="Q25" s="94">
        <v>0.05</v>
      </c>
      <c r="R25" s="2"/>
      <c r="X25" s="2"/>
      <c r="AB25" s="4"/>
      <c r="AH25" s="2"/>
      <c r="AQ25" s="4"/>
      <c r="AR25" s="4"/>
      <c r="AS25" s="9"/>
      <c r="AT25" s="9"/>
      <c r="AU25" s="4"/>
      <c r="AV25" s="4"/>
      <c r="AW25" s="4"/>
      <c r="AX25" s="4"/>
      <c r="AY25" s="4"/>
      <c r="AZ25" s="4"/>
      <c r="BA25" s="23"/>
      <c r="BB25" s="23"/>
    </row>
    <row r="26" spans="1:54" x14ac:dyDescent="0.25">
      <c r="C26" s="24" t="s">
        <v>120</v>
      </c>
      <c r="D26" s="24"/>
      <c r="E26" s="2"/>
      <c r="F26" s="24">
        <v>0</v>
      </c>
      <c r="G26" s="2"/>
      <c r="H26" s="24">
        <v>0</v>
      </c>
      <c r="I26" s="24">
        <v>0</v>
      </c>
      <c r="J26" s="24">
        <v>0</v>
      </c>
      <c r="K26" s="24">
        <v>0</v>
      </c>
      <c r="L26" s="24">
        <v>0</v>
      </c>
      <c r="M26" s="24">
        <f t="shared" ref="M26:M31" si="2">L26/0.6</f>
        <v>0</v>
      </c>
      <c r="N26" s="2"/>
      <c r="O26" s="93">
        <v>45</v>
      </c>
      <c r="P26" s="93">
        <v>5</v>
      </c>
      <c r="Q26" s="94">
        <v>0.05</v>
      </c>
      <c r="R26" s="2"/>
      <c r="X26" s="2"/>
      <c r="AB26" s="4"/>
      <c r="AH26" s="2"/>
      <c r="AQ26" s="4"/>
      <c r="AR26" s="4"/>
      <c r="AS26" s="9"/>
      <c r="AT26" s="9"/>
      <c r="AU26" s="4"/>
      <c r="AV26" s="4"/>
      <c r="AW26" s="4"/>
      <c r="AX26" s="4"/>
      <c r="AY26" s="4"/>
      <c r="AZ26" s="4"/>
      <c r="BA26" s="23"/>
      <c r="BB26" s="23"/>
    </row>
    <row r="27" spans="1:54" x14ac:dyDescent="0.25">
      <c r="C27" s="24" t="s">
        <v>121</v>
      </c>
      <c r="D27" s="24"/>
      <c r="E27" s="2"/>
      <c r="F27" s="24">
        <v>0</v>
      </c>
      <c r="G27" s="2"/>
      <c r="H27" s="24">
        <v>0</v>
      </c>
      <c r="I27" s="24">
        <v>0</v>
      </c>
      <c r="J27" s="24">
        <v>0</v>
      </c>
      <c r="K27" s="24">
        <v>0</v>
      </c>
      <c r="L27" s="24">
        <v>0</v>
      </c>
      <c r="M27" s="24">
        <f t="shared" si="2"/>
        <v>0</v>
      </c>
      <c r="N27" s="2"/>
      <c r="O27" s="93">
        <v>45</v>
      </c>
      <c r="P27" s="93">
        <v>5</v>
      </c>
      <c r="Q27" s="94">
        <v>0.05</v>
      </c>
      <c r="R27" s="2"/>
      <c r="X27" s="2"/>
      <c r="AB27" s="4"/>
      <c r="AH27" s="2"/>
      <c r="AQ27" s="4"/>
      <c r="AR27" s="4"/>
      <c r="AS27" s="9"/>
      <c r="AT27" s="9"/>
      <c r="AU27" s="4"/>
      <c r="AV27" s="4"/>
      <c r="AW27" s="4"/>
      <c r="AX27" s="4"/>
      <c r="AY27" s="4"/>
      <c r="AZ27" s="4"/>
      <c r="BA27" s="23"/>
      <c r="BB27" s="23"/>
    </row>
    <row r="28" spans="1:54" x14ac:dyDescent="0.25">
      <c r="C28" s="24" t="s">
        <v>122</v>
      </c>
      <c r="D28" s="24"/>
      <c r="E28" s="2"/>
      <c r="F28" s="24">
        <f>F27*0.8</f>
        <v>0</v>
      </c>
      <c r="G28" s="2"/>
      <c r="H28" s="24">
        <f t="shared" si="1"/>
        <v>0</v>
      </c>
      <c r="I28" s="24">
        <f t="shared" si="0"/>
        <v>0</v>
      </c>
      <c r="J28" s="24">
        <f t="shared" si="0"/>
        <v>0</v>
      </c>
      <c r="K28" s="24">
        <f t="shared" si="0"/>
        <v>0</v>
      </c>
      <c r="L28" s="24">
        <f t="shared" si="0"/>
        <v>0</v>
      </c>
      <c r="M28" s="24">
        <f t="shared" si="2"/>
        <v>0</v>
      </c>
      <c r="N28" s="2"/>
      <c r="O28" s="93">
        <v>45</v>
      </c>
      <c r="P28" s="93">
        <v>5</v>
      </c>
      <c r="Q28" s="94">
        <v>0.05</v>
      </c>
      <c r="R28" s="2"/>
      <c r="X28" s="2"/>
      <c r="AB28" s="4"/>
      <c r="AH28" s="2"/>
      <c r="AQ28" s="4"/>
      <c r="AR28" s="4"/>
      <c r="AS28" s="9"/>
      <c r="AT28" s="9"/>
      <c r="AU28" s="4"/>
      <c r="AV28" s="4"/>
      <c r="AW28" s="4"/>
      <c r="AX28" s="4"/>
      <c r="AY28" s="4"/>
      <c r="AZ28" s="4"/>
      <c r="BA28" s="23"/>
      <c r="BB28" s="23"/>
    </row>
    <row r="29" spans="1:54" x14ac:dyDescent="0.25">
      <c r="C29" s="24" t="s">
        <v>123</v>
      </c>
      <c r="D29" s="24"/>
      <c r="E29" s="2"/>
      <c r="F29" s="24">
        <f t="shared" ref="F29:F30" si="3">F28*0.8</f>
        <v>0</v>
      </c>
      <c r="G29" s="2"/>
      <c r="H29" s="24">
        <f t="shared" si="1"/>
        <v>0</v>
      </c>
      <c r="I29" s="24">
        <f t="shared" si="0"/>
        <v>0</v>
      </c>
      <c r="J29" s="24">
        <f t="shared" si="0"/>
        <v>0</v>
      </c>
      <c r="K29" s="24">
        <f t="shared" si="0"/>
        <v>0</v>
      </c>
      <c r="L29" s="24">
        <f t="shared" si="0"/>
        <v>0</v>
      </c>
      <c r="M29" s="24">
        <f t="shared" si="2"/>
        <v>0</v>
      </c>
      <c r="N29" s="2"/>
      <c r="O29" s="93">
        <v>45</v>
      </c>
      <c r="P29" s="93">
        <v>5</v>
      </c>
      <c r="Q29" s="94">
        <v>0.05</v>
      </c>
      <c r="R29" s="2"/>
      <c r="X29" s="2"/>
      <c r="AB29" s="4"/>
      <c r="AH29" s="2"/>
      <c r="AQ29" s="4"/>
      <c r="AR29" s="4"/>
      <c r="AS29" s="9"/>
      <c r="AT29" s="9"/>
      <c r="AU29" s="4"/>
      <c r="AV29" s="4"/>
      <c r="AW29" s="4"/>
      <c r="AX29" s="4"/>
      <c r="AY29" s="4"/>
      <c r="AZ29" s="4"/>
      <c r="BA29" s="23"/>
      <c r="BB29" s="23"/>
    </row>
    <row r="30" spans="1:54" x14ac:dyDescent="0.25">
      <c r="C30" s="24" t="s">
        <v>124</v>
      </c>
      <c r="D30" s="24"/>
      <c r="E30" s="2"/>
      <c r="F30" s="24">
        <f t="shared" si="3"/>
        <v>0</v>
      </c>
      <c r="G30" s="2"/>
      <c r="H30" s="24">
        <f t="shared" si="1"/>
        <v>0</v>
      </c>
      <c r="I30" s="24">
        <f t="shared" si="0"/>
        <v>0</v>
      </c>
      <c r="J30" s="24">
        <f t="shared" si="0"/>
        <v>0</v>
      </c>
      <c r="K30" s="24">
        <f t="shared" si="0"/>
        <v>0</v>
      </c>
      <c r="L30" s="24">
        <f t="shared" si="0"/>
        <v>0</v>
      </c>
      <c r="M30" s="24">
        <f t="shared" si="2"/>
        <v>0</v>
      </c>
      <c r="N30" s="2"/>
      <c r="O30" s="93">
        <v>45</v>
      </c>
      <c r="P30" s="93">
        <v>5</v>
      </c>
      <c r="Q30" s="94">
        <v>0.05</v>
      </c>
      <c r="R30" s="2"/>
      <c r="X30" s="2"/>
      <c r="AB30" s="4"/>
      <c r="AH30" s="2"/>
      <c r="AQ30" s="4"/>
      <c r="AR30" s="4"/>
      <c r="AS30" s="9"/>
      <c r="AT30" s="9"/>
      <c r="AU30" s="4"/>
      <c r="AV30" s="4"/>
      <c r="AW30" s="4"/>
      <c r="AX30" s="4"/>
      <c r="AY30" s="4"/>
      <c r="AZ30" s="4"/>
      <c r="BA30" s="23"/>
      <c r="BB30" s="23"/>
    </row>
    <row r="31" spans="1:54" x14ac:dyDescent="0.25">
      <c r="C31" s="24" t="s">
        <v>125</v>
      </c>
      <c r="D31" s="19" t="s">
        <v>4</v>
      </c>
      <c r="E31" s="2"/>
      <c r="F31" s="24">
        <f>F30*0.8</f>
        <v>0</v>
      </c>
      <c r="G31" s="2"/>
      <c r="H31" s="24">
        <f t="shared" si="1"/>
        <v>0</v>
      </c>
      <c r="I31" s="24">
        <f t="shared" si="0"/>
        <v>0</v>
      </c>
      <c r="J31" s="24">
        <f t="shared" si="0"/>
        <v>0</v>
      </c>
      <c r="K31" s="24">
        <f t="shared" si="0"/>
        <v>0</v>
      </c>
      <c r="L31" s="24">
        <f t="shared" si="0"/>
        <v>0</v>
      </c>
      <c r="M31" s="24">
        <f t="shared" si="2"/>
        <v>0</v>
      </c>
      <c r="N31" s="2"/>
      <c r="O31" s="93">
        <v>45</v>
      </c>
      <c r="P31" s="93">
        <v>5</v>
      </c>
      <c r="Q31" s="94">
        <v>0.05</v>
      </c>
      <c r="R31" s="2"/>
      <c r="X31" s="2"/>
      <c r="AB31" s="4"/>
      <c r="AH31" s="2"/>
      <c r="AQ31" s="4"/>
      <c r="AR31" s="4"/>
      <c r="AS31" s="9"/>
      <c r="AT31" s="9"/>
      <c r="AU31" s="4"/>
      <c r="AV31" s="4"/>
      <c r="AW31" s="4"/>
      <c r="AX31" s="4"/>
      <c r="AY31" s="4"/>
      <c r="AZ31" s="4"/>
      <c r="BA31" s="23"/>
      <c r="BB31" s="23"/>
    </row>
    <row r="32" spans="1:54" x14ac:dyDescent="0.25">
      <c r="C32" s="19" t="s">
        <v>4</v>
      </c>
      <c r="D32" s="5"/>
      <c r="E32" s="18"/>
      <c r="F32" s="19">
        <f>SUM(F21:F31)</f>
        <v>0</v>
      </c>
      <c r="G32" s="18"/>
      <c r="H32" s="19">
        <f t="shared" ref="H32:M32" si="4">SUM(H21:H31)</f>
        <v>0</v>
      </c>
      <c r="I32" s="19">
        <f t="shared" si="4"/>
        <v>0</v>
      </c>
      <c r="J32" s="19">
        <f t="shared" si="4"/>
        <v>0</v>
      </c>
      <c r="K32" s="19">
        <f t="shared" si="4"/>
        <v>0</v>
      </c>
      <c r="L32" s="19">
        <f t="shared" si="4"/>
        <v>0</v>
      </c>
      <c r="M32" s="19">
        <f t="shared" si="4"/>
        <v>0</v>
      </c>
      <c r="N32" s="18"/>
      <c r="O32" s="18"/>
      <c r="P32" s="18"/>
      <c r="Q32" s="18"/>
      <c r="R32" s="18"/>
      <c r="X32" s="18"/>
      <c r="AB32" s="6"/>
      <c r="AH32" s="18"/>
      <c r="AQ32" s="4"/>
      <c r="AR32" s="4"/>
      <c r="AS32" s="9"/>
      <c r="AT32" s="9"/>
      <c r="AU32" s="4"/>
      <c r="AV32" s="4"/>
      <c r="AW32" s="4"/>
      <c r="AX32" s="4"/>
      <c r="AY32" s="4"/>
    </row>
    <row r="33" spans="3:50" x14ac:dyDescent="0.25">
      <c r="C33" s="5"/>
      <c r="F33" s="5"/>
      <c r="H33" s="5"/>
      <c r="I33" s="5"/>
      <c r="K33" s="95"/>
      <c r="L33" s="5"/>
      <c r="M33" s="5"/>
      <c r="S33" s="5"/>
      <c r="T33" s="5"/>
      <c r="U33" s="5"/>
      <c r="V33" s="5"/>
      <c r="W33" s="5"/>
      <c r="Y33" s="5"/>
      <c r="Z33" s="5"/>
      <c r="AA33" s="5"/>
      <c r="AB33" s="5"/>
      <c r="AC33" s="5"/>
      <c r="AD33" s="5"/>
      <c r="AE33" s="5"/>
      <c r="AF33" s="5"/>
      <c r="AG33" s="5"/>
      <c r="AI33" s="5"/>
      <c r="AJ33" s="5"/>
      <c r="AK33" s="5"/>
      <c r="AM33" s="5"/>
      <c r="AO33" s="5"/>
      <c r="AV33" s="11"/>
      <c r="AX33" s="11"/>
    </row>
    <row r="34" spans="3:50" ht="21" customHeight="1" x14ac:dyDescent="0.25">
      <c r="H34" s="125" t="str">
        <f>H19&amp;" [GJ]"</f>
        <v>Forbruk - energibærer [GJ]</v>
      </c>
      <c r="I34" s="125"/>
      <c r="J34" s="125"/>
      <c r="K34" s="125"/>
      <c r="L34" s="125"/>
      <c r="M34" s="84"/>
      <c r="O34" s="125" t="s">
        <v>9</v>
      </c>
      <c r="P34" s="125"/>
      <c r="Q34" s="96"/>
    </row>
    <row r="35" spans="3:50" ht="48" x14ac:dyDescent="0.25">
      <c r="H35" s="16" t="s">
        <v>126</v>
      </c>
      <c r="I35" s="16" t="s">
        <v>127</v>
      </c>
      <c r="J35" s="16" t="s">
        <v>128</v>
      </c>
      <c r="K35" s="16" t="s">
        <v>129</v>
      </c>
      <c r="L35" s="16" t="s">
        <v>130</v>
      </c>
      <c r="M35" s="16" t="s">
        <v>131</v>
      </c>
      <c r="O35" s="16" t="s">
        <v>132</v>
      </c>
      <c r="P35" s="16" t="s">
        <v>26</v>
      </c>
    </row>
    <row r="36" spans="3:50" ht="15" hidden="1" customHeight="1" outlineLevel="1" x14ac:dyDescent="0.25">
      <c r="F36" s="93" t="s">
        <v>114</v>
      </c>
      <c r="H36" s="17">
        <f>H21*$H$12</f>
        <v>0</v>
      </c>
      <c r="I36" s="17">
        <f>I21*$H$13</f>
        <v>0</v>
      </c>
      <c r="J36" s="17">
        <f>J21*$H$14</f>
        <v>0</v>
      </c>
      <c r="K36" s="17">
        <f>K21*$H$15</f>
        <v>0</v>
      </c>
      <c r="L36" s="17">
        <f>L21*3600/10^6</f>
        <v>0</v>
      </c>
      <c r="M36" s="17">
        <f>M21*3600/10^6</f>
        <v>0</v>
      </c>
      <c r="O36" s="17">
        <f>SUM(H36:M36)</f>
        <v>0</v>
      </c>
      <c r="P36" s="17">
        <f>IFERROR(O36*1000/$F21,0)</f>
        <v>0</v>
      </c>
      <c r="AC36" s="126"/>
      <c r="AD36" s="126"/>
      <c r="AE36" s="126"/>
      <c r="AF36" s="126"/>
      <c r="AG36" s="126"/>
    </row>
    <row r="37" spans="3:50" ht="15" hidden="1" customHeight="1" outlineLevel="1" x14ac:dyDescent="0.25">
      <c r="F37" s="93" t="s">
        <v>116</v>
      </c>
      <c r="H37" s="17">
        <f t="shared" ref="H37:H46" si="5">H22*$H$12</f>
        <v>0</v>
      </c>
      <c r="I37" s="17">
        <f t="shared" ref="I37:I46" si="6">I22*$H$13</f>
        <v>0</v>
      </c>
      <c r="J37" s="17">
        <f t="shared" ref="J37:J46" si="7">J22*$H$14</f>
        <v>0</v>
      </c>
      <c r="K37" s="17">
        <f t="shared" ref="K37:K46" si="8">K22*$H$15</f>
        <v>0</v>
      </c>
      <c r="L37" s="17">
        <f t="shared" ref="L37:M46" si="9">L22*3600/10^6</f>
        <v>0</v>
      </c>
      <c r="M37" s="17">
        <f t="shared" si="9"/>
        <v>0</v>
      </c>
      <c r="O37" s="17">
        <f t="shared" ref="O37:O46" si="10">SUM(H37:M37)</f>
        <v>0</v>
      </c>
      <c r="P37" s="17">
        <f t="shared" ref="P37:P46" si="11">IFERROR(O37*1000/$F22,0)</f>
        <v>0</v>
      </c>
    </row>
    <row r="38" spans="3:50" ht="15" hidden="1" customHeight="1" outlineLevel="1" x14ac:dyDescent="0.25">
      <c r="F38" s="93" t="s">
        <v>117</v>
      </c>
      <c r="H38" s="17">
        <f t="shared" si="5"/>
        <v>0</v>
      </c>
      <c r="I38" s="17">
        <f t="shared" si="6"/>
        <v>0</v>
      </c>
      <c r="J38" s="17">
        <f t="shared" si="7"/>
        <v>0</v>
      </c>
      <c r="K38" s="17">
        <f t="shared" si="8"/>
        <v>0</v>
      </c>
      <c r="L38" s="17">
        <f t="shared" si="9"/>
        <v>0</v>
      </c>
      <c r="M38" s="17">
        <f t="shared" si="9"/>
        <v>0</v>
      </c>
      <c r="O38" s="17">
        <f t="shared" si="10"/>
        <v>0</v>
      </c>
      <c r="P38" s="17">
        <f t="shared" si="11"/>
        <v>0</v>
      </c>
    </row>
    <row r="39" spans="3:50" ht="15" hidden="1" customHeight="1" outlineLevel="1" x14ac:dyDescent="0.25">
      <c r="F39" s="93" t="s">
        <v>118</v>
      </c>
      <c r="H39" s="17">
        <f t="shared" si="5"/>
        <v>0</v>
      </c>
      <c r="I39" s="17">
        <f t="shared" si="6"/>
        <v>0</v>
      </c>
      <c r="J39" s="17">
        <f t="shared" si="7"/>
        <v>0</v>
      </c>
      <c r="K39" s="17">
        <f t="shared" si="8"/>
        <v>0</v>
      </c>
      <c r="L39" s="17">
        <f t="shared" si="9"/>
        <v>0</v>
      </c>
      <c r="M39" s="17">
        <f t="shared" si="9"/>
        <v>0</v>
      </c>
      <c r="O39" s="17">
        <f t="shared" si="10"/>
        <v>0</v>
      </c>
      <c r="P39" s="17">
        <f t="shared" si="11"/>
        <v>0</v>
      </c>
    </row>
    <row r="40" spans="3:50" ht="15" hidden="1" customHeight="1" outlineLevel="1" x14ac:dyDescent="0.25">
      <c r="F40" s="93" t="s">
        <v>119</v>
      </c>
      <c r="H40" s="17">
        <f t="shared" si="5"/>
        <v>0</v>
      </c>
      <c r="I40" s="17">
        <f t="shared" si="6"/>
        <v>0</v>
      </c>
      <c r="J40" s="17">
        <f t="shared" si="7"/>
        <v>0</v>
      </c>
      <c r="K40" s="17">
        <f t="shared" si="8"/>
        <v>0</v>
      </c>
      <c r="L40" s="17">
        <f t="shared" si="9"/>
        <v>0</v>
      </c>
      <c r="M40" s="17">
        <f t="shared" si="9"/>
        <v>0</v>
      </c>
      <c r="O40" s="17">
        <f t="shared" si="10"/>
        <v>0</v>
      </c>
      <c r="P40" s="17">
        <f t="shared" si="11"/>
        <v>0</v>
      </c>
    </row>
    <row r="41" spans="3:50" ht="15" hidden="1" customHeight="1" outlineLevel="1" x14ac:dyDescent="0.25">
      <c r="F41" s="93" t="s">
        <v>120</v>
      </c>
      <c r="H41" s="17">
        <f t="shared" si="5"/>
        <v>0</v>
      </c>
      <c r="I41" s="17">
        <f t="shared" si="6"/>
        <v>0</v>
      </c>
      <c r="J41" s="17">
        <f t="shared" si="7"/>
        <v>0</v>
      </c>
      <c r="K41" s="17">
        <f t="shared" si="8"/>
        <v>0</v>
      </c>
      <c r="L41" s="17">
        <f t="shared" si="9"/>
        <v>0</v>
      </c>
      <c r="M41" s="17">
        <f t="shared" si="9"/>
        <v>0</v>
      </c>
      <c r="O41" s="17">
        <f t="shared" si="10"/>
        <v>0</v>
      </c>
      <c r="P41" s="17">
        <f t="shared" si="11"/>
        <v>0</v>
      </c>
    </row>
    <row r="42" spans="3:50" ht="15" hidden="1" customHeight="1" outlineLevel="1" x14ac:dyDescent="0.25">
      <c r="F42" s="93" t="s">
        <v>121</v>
      </c>
      <c r="H42" s="17">
        <f t="shared" si="5"/>
        <v>0</v>
      </c>
      <c r="I42" s="17">
        <f t="shared" si="6"/>
        <v>0</v>
      </c>
      <c r="J42" s="17">
        <f t="shared" si="7"/>
        <v>0</v>
      </c>
      <c r="K42" s="17">
        <f t="shared" si="8"/>
        <v>0</v>
      </c>
      <c r="L42" s="17">
        <f t="shared" si="9"/>
        <v>0</v>
      </c>
      <c r="M42" s="17">
        <f t="shared" si="9"/>
        <v>0</v>
      </c>
      <c r="O42" s="17">
        <f t="shared" si="10"/>
        <v>0</v>
      </c>
      <c r="P42" s="17">
        <f t="shared" si="11"/>
        <v>0</v>
      </c>
    </row>
    <row r="43" spans="3:50" ht="15" hidden="1" customHeight="1" outlineLevel="1" x14ac:dyDescent="0.25">
      <c r="F43" s="93" t="s">
        <v>122</v>
      </c>
      <c r="H43" s="17">
        <f t="shared" si="5"/>
        <v>0</v>
      </c>
      <c r="I43" s="17">
        <f t="shared" si="6"/>
        <v>0</v>
      </c>
      <c r="J43" s="17">
        <f t="shared" si="7"/>
        <v>0</v>
      </c>
      <c r="K43" s="17">
        <f t="shared" si="8"/>
        <v>0</v>
      </c>
      <c r="L43" s="17">
        <f t="shared" si="9"/>
        <v>0</v>
      </c>
      <c r="M43" s="17">
        <f t="shared" si="9"/>
        <v>0</v>
      </c>
      <c r="O43" s="17">
        <f t="shared" si="10"/>
        <v>0</v>
      </c>
      <c r="P43" s="17">
        <f t="shared" si="11"/>
        <v>0</v>
      </c>
    </row>
    <row r="44" spans="3:50" ht="15" hidden="1" customHeight="1" outlineLevel="1" x14ac:dyDescent="0.25">
      <c r="F44" s="93" t="s">
        <v>123</v>
      </c>
      <c r="H44" s="17">
        <f t="shared" si="5"/>
        <v>0</v>
      </c>
      <c r="I44" s="17">
        <f t="shared" si="6"/>
        <v>0</v>
      </c>
      <c r="J44" s="17">
        <f t="shared" si="7"/>
        <v>0</v>
      </c>
      <c r="K44" s="17">
        <f t="shared" si="8"/>
        <v>0</v>
      </c>
      <c r="L44" s="17">
        <f t="shared" si="9"/>
        <v>0</v>
      </c>
      <c r="M44" s="17">
        <f t="shared" si="9"/>
        <v>0</v>
      </c>
      <c r="O44" s="17">
        <f t="shared" si="10"/>
        <v>0</v>
      </c>
      <c r="P44" s="17">
        <f t="shared" si="11"/>
        <v>0</v>
      </c>
    </row>
    <row r="45" spans="3:50" ht="15" hidden="1" customHeight="1" outlineLevel="1" x14ac:dyDescent="0.25">
      <c r="F45" s="93" t="s">
        <v>124</v>
      </c>
      <c r="H45" s="17">
        <f t="shared" si="5"/>
        <v>0</v>
      </c>
      <c r="I45" s="17">
        <f t="shared" si="6"/>
        <v>0</v>
      </c>
      <c r="J45" s="17">
        <f t="shared" si="7"/>
        <v>0</v>
      </c>
      <c r="K45" s="17">
        <f t="shared" si="8"/>
        <v>0</v>
      </c>
      <c r="L45" s="17">
        <f t="shared" si="9"/>
        <v>0</v>
      </c>
      <c r="M45" s="17">
        <f t="shared" si="9"/>
        <v>0</v>
      </c>
      <c r="O45" s="17">
        <f t="shared" si="10"/>
        <v>0</v>
      </c>
      <c r="P45" s="17">
        <f t="shared" si="11"/>
        <v>0</v>
      </c>
    </row>
    <row r="46" spans="3:50" ht="15" hidden="1" customHeight="1" outlineLevel="1" x14ac:dyDescent="0.25">
      <c r="F46" s="93" t="s">
        <v>125</v>
      </c>
      <c r="H46" s="17">
        <f t="shared" si="5"/>
        <v>0</v>
      </c>
      <c r="I46" s="17">
        <f t="shared" si="6"/>
        <v>0</v>
      </c>
      <c r="J46" s="17">
        <f t="shared" si="7"/>
        <v>0</v>
      </c>
      <c r="K46" s="17">
        <f t="shared" si="8"/>
        <v>0</v>
      </c>
      <c r="L46" s="17">
        <f t="shared" si="9"/>
        <v>0</v>
      </c>
      <c r="M46" s="17">
        <f t="shared" si="9"/>
        <v>0</v>
      </c>
      <c r="O46" s="17">
        <f t="shared" si="10"/>
        <v>0</v>
      </c>
      <c r="P46" s="17">
        <f t="shared" si="11"/>
        <v>0</v>
      </c>
    </row>
    <row r="47" spans="3:50" ht="15" customHeight="1" collapsed="1" x14ac:dyDescent="0.25">
      <c r="F47" s="97" t="s">
        <v>4</v>
      </c>
      <c r="H47" s="19">
        <f t="shared" ref="H47:M47" si="12">SUM(H36:H46)</f>
        <v>0</v>
      </c>
      <c r="I47" s="19">
        <f t="shared" si="12"/>
        <v>0</v>
      </c>
      <c r="J47" s="19">
        <f t="shared" si="12"/>
        <v>0</v>
      </c>
      <c r="K47" s="19">
        <f t="shared" si="12"/>
        <v>0</v>
      </c>
      <c r="L47" s="19">
        <f t="shared" si="12"/>
        <v>0</v>
      </c>
      <c r="M47" s="19">
        <f t="shared" si="12"/>
        <v>0</v>
      </c>
      <c r="O47" s="19">
        <f>SUM(O36:O46)</f>
        <v>0</v>
      </c>
      <c r="P47" s="6"/>
      <c r="Q47" s="18"/>
    </row>
    <row r="48" spans="3:50" x14ac:dyDescent="0.25"/>
    <row r="49" spans="6:20" x14ac:dyDescent="0.25"/>
    <row r="50" spans="6:20" ht="21" customHeight="1" x14ac:dyDescent="0.25">
      <c r="H50" s="125" t="s">
        <v>10</v>
      </c>
      <c r="I50" s="125"/>
      <c r="J50" s="125"/>
      <c r="K50" s="125"/>
      <c r="L50" s="125"/>
      <c r="M50" s="84"/>
      <c r="O50" s="125" t="s">
        <v>133</v>
      </c>
      <c r="P50" s="125"/>
    </row>
    <row r="51" spans="6:20" ht="51" x14ac:dyDescent="0.25">
      <c r="H51" s="16" t="s">
        <v>134</v>
      </c>
      <c r="I51" s="16" t="s">
        <v>135</v>
      </c>
      <c r="J51" s="16" t="s">
        <v>136</v>
      </c>
      <c r="K51" s="16" t="s">
        <v>137</v>
      </c>
      <c r="L51" s="16" t="s">
        <v>138</v>
      </c>
      <c r="M51" s="16" t="s">
        <v>139</v>
      </c>
      <c r="O51" s="16" t="s">
        <v>140</v>
      </c>
      <c r="P51" s="16" t="s">
        <v>141</v>
      </c>
    </row>
    <row r="52" spans="6:20" hidden="1" outlineLevel="1" x14ac:dyDescent="0.25">
      <c r="F52" s="93" t="s">
        <v>114</v>
      </c>
      <c r="H52" s="17">
        <f>H21*$I$12</f>
        <v>0</v>
      </c>
      <c r="I52" s="17">
        <f>I21*$I$13*(1-Q21)+I21*Q21*$L$13</f>
        <v>0</v>
      </c>
      <c r="J52" s="17">
        <f>J21*$I$14*(1-Q21)+J21*Q21*$L$14</f>
        <v>0</v>
      </c>
      <c r="K52" s="17">
        <f>K21*$I$15</f>
        <v>0</v>
      </c>
      <c r="L52" s="17">
        <f>L21*$J$16/10^6</f>
        <v>0</v>
      </c>
      <c r="M52" s="17">
        <f>M21*$J$17/10^6</f>
        <v>0</v>
      </c>
      <c r="O52" s="13">
        <f>SUM(H52:M52)</f>
        <v>0</v>
      </c>
      <c r="P52" s="17">
        <f>IFERROR(O52*1000/$F21,0)</f>
        <v>0</v>
      </c>
    </row>
    <row r="53" spans="6:20" hidden="1" outlineLevel="1" x14ac:dyDescent="0.25">
      <c r="F53" s="93" t="s">
        <v>116</v>
      </c>
      <c r="H53" s="17">
        <f t="shared" ref="H53:H62" si="13">H22*$I$12</f>
        <v>0</v>
      </c>
      <c r="I53" s="17">
        <f t="shared" ref="I53:I62" si="14">I22*$I$13*(1-Q22)+I22*Q22*$L$13</f>
        <v>0</v>
      </c>
      <c r="J53" s="17">
        <f t="shared" ref="J53:J62" si="15">J22*$I$14*(1-Q22)+J22*Q22*$L$14</f>
        <v>0</v>
      </c>
      <c r="K53" s="17">
        <f t="shared" ref="K53:K62" si="16">K22*$I$15</f>
        <v>0</v>
      </c>
      <c r="L53" s="17">
        <f t="shared" ref="L53:L62" si="17">L22*$J$16/10^6</f>
        <v>0</v>
      </c>
      <c r="M53" s="17">
        <f t="shared" ref="M53:M62" si="18">M22*$J$17/10^6</f>
        <v>0</v>
      </c>
      <c r="O53" s="13">
        <f t="shared" ref="O53:O62" si="19">SUM(H53:M53)</f>
        <v>0</v>
      </c>
      <c r="P53" s="17">
        <f t="shared" ref="P53:P62" si="20">IFERROR(O53*1000/$F22,0)</f>
        <v>0</v>
      </c>
      <c r="R53" s="2"/>
      <c r="T53" s="2"/>
    </row>
    <row r="54" spans="6:20" hidden="1" outlineLevel="1" x14ac:dyDescent="0.25">
      <c r="F54" s="93" t="s">
        <v>117</v>
      </c>
      <c r="H54" s="17">
        <f t="shared" si="13"/>
        <v>0</v>
      </c>
      <c r="I54" s="17">
        <f t="shared" si="14"/>
        <v>0</v>
      </c>
      <c r="J54" s="17">
        <f t="shared" si="15"/>
        <v>0</v>
      </c>
      <c r="K54" s="17">
        <f t="shared" si="16"/>
        <v>0</v>
      </c>
      <c r="L54" s="17">
        <f t="shared" si="17"/>
        <v>0</v>
      </c>
      <c r="M54" s="17">
        <f t="shared" si="18"/>
        <v>0</v>
      </c>
      <c r="O54" s="13">
        <f t="shared" si="19"/>
        <v>0</v>
      </c>
      <c r="P54" s="17">
        <f t="shared" si="20"/>
        <v>0</v>
      </c>
      <c r="R54" s="2"/>
      <c r="T54" s="2"/>
    </row>
    <row r="55" spans="6:20" hidden="1" outlineLevel="1" x14ac:dyDescent="0.25">
      <c r="F55" s="93" t="s">
        <v>118</v>
      </c>
      <c r="H55" s="17">
        <f t="shared" si="13"/>
        <v>0</v>
      </c>
      <c r="I55" s="17">
        <f t="shared" si="14"/>
        <v>0</v>
      </c>
      <c r="J55" s="17">
        <f t="shared" si="15"/>
        <v>0</v>
      </c>
      <c r="K55" s="17">
        <f t="shared" si="16"/>
        <v>0</v>
      </c>
      <c r="L55" s="17">
        <f t="shared" si="17"/>
        <v>0</v>
      </c>
      <c r="M55" s="17">
        <f t="shared" si="18"/>
        <v>0</v>
      </c>
      <c r="O55" s="13">
        <f t="shared" si="19"/>
        <v>0</v>
      </c>
      <c r="P55" s="17">
        <f t="shared" si="20"/>
        <v>0</v>
      </c>
      <c r="R55" s="2"/>
      <c r="T55" s="2"/>
    </row>
    <row r="56" spans="6:20" hidden="1" outlineLevel="1" x14ac:dyDescent="0.25">
      <c r="F56" s="93" t="s">
        <v>119</v>
      </c>
      <c r="H56" s="17">
        <f t="shared" si="13"/>
        <v>0</v>
      </c>
      <c r="I56" s="17">
        <f t="shared" si="14"/>
        <v>0</v>
      </c>
      <c r="J56" s="17">
        <f t="shared" si="15"/>
        <v>0</v>
      </c>
      <c r="K56" s="17">
        <f t="shared" si="16"/>
        <v>0</v>
      </c>
      <c r="L56" s="17">
        <f t="shared" si="17"/>
        <v>0</v>
      </c>
      <c r="M56" s="17">
        <f t="shared" si="18"/>
        <v>0</v>
      </c>
      <c r="O56" s="13">
        <f t="shared" si="19"/>
        <v>0</v>
      </c>
      <c r="P56" s="17">
        <f t="shared" si="20"/>
        <v>0</v>
      </c>
      <c r="R56" s="2"/>
      <c r="T56" s="2"/>
    </row>
    <row r="57" spans="6:20" hidden="1" outlineLevel="1" x14ac:dyDescent="0.25">
      <c r="F57" s="93" t="s">
        <v>120</v>
      </c>
      <c r="H57" s="17">
        <f t="shared" si="13"/>
        <v>0</v>
      </c>
      <c r="I57" s="17">
        <f t="shared" si="14"/>
        <v>0</v>
      </c>
      <c r="J57" s="17">
        <f t="shared" si="15"/>
        <v>0</v>
      </c>
      <c r="K57" s="17">
        <f t="shared" si="16"/>
        <v>0</v>
      </c>
      <c r="L57" s="17">
        <f t="shared" si="17"/>
        <v>0</v>
      </c>
      <c r="M57" s="17">
        <f t="shared" si="18"/>
        <v>0</v>
      </c>
      <c r="O57" s="13">
        <f t="shared" si="19"/>
        <v>0</v>
      </c>
      <c r="P57" s="17">
        <f t="shared" si="20"/>
        <v>0</v>
      </c>
      <c r="R57" s="2"/>
      <c r="T57" s="2"/>
    </row>
    <row r="58" spans="6:20" hidden="1" outlineLevel="1" x14ac:dyDescent="0.25">
      <c r="F58" s="93" t="s">
        <v>121</v>
      </c>
      <c r="H58" s="17">
        <f t="shared" si="13"/>
        <v>0</v>
      </c>
      <c r="I58" s="17">
        <f t="shared" si="14"/>
        <v>0</v>
      </c>
      <c r="J58" s="17">
        <f t="shared" si="15"/>
        <v>0</v>
      </c>
      <c r="K58" s="17">
        <f t="shared" si="16"/>
        <v>0</v>
      </c>
      <c r="L58" s="17">
        <f t="shared" si="17"/>
        <v>0</v>
      </c>
      <c r="M58" s="17">
        <f t="shared" si="18"/>
        <v>0</v>
      </c>
      <c r="O58" s="13">
        <f t="shared" si="19"/>
        <v>0</v>
      </c>
      <c r="P58" s="17">
        <f t="shared" si="20"/>
        <v>0</v>
      </c>
      <c r="R58" s="2"/>
      <c r="T58" s="2"/>
    </row>
    <row r="59" spans="6:20" hidden="1" outlineLevel="1" x14ac:dyDescent="0.25">
      <c r="F59" s="93" t="s">
        <v>122</v>
      </c>
      <c r="H59" s="17">
        <f t="shared" si="13"/>
        <v>0</v>
      </c>
      <c r="I59" s="17">
        <f t="shared" si="14"/>
        <v>0</v>
      </c>
      <c r="J59" s="17">
        <f t="shared" si="15"/>
        <v>0</v>
      </c>
      <c r="K59" s="17">
        <f t="shared" si="16"/>
        <v>0</v>
      </c>
      <c r="L59" s="17">
        <f t="shared" si="17"/>
        <v>0</v>
      </c>
      <c r="M59" s="17">
        <f t="shared" si="18"/>
        <v>0</v>
      </c>
      <c r="O59" s="13">
        <f t="shared" si="19"/>
        <v>0</v>
      </c>
      <c r="P59" s="17">
        <f t="shared" si="20"/>
        <v>0</v>
      </c>
      <c r="R59" s="2"/>
      <c r="T59" s="2"/>
    </row>
    <row r="60" spans="6:20" hidden="1" outlineLevel="1" x14ac:dyDescent="0.25">
      <c r="F60" s="93" t="s">
        <v>123</v>
      </c>
      <c r="H60" s="17">
        <f t="shared" si="13"/>
        <v>0</v>
      </c>
      <c r="I60" s="17">
        <f t="shared" si="14"/>
        <v>0</v>
      </c>
      <c r="J60" s="17">
        <f t="shared" si="15"/>
        <v>0</v>
      </c>
      <c r="K60" s="17">
        <f t="shared" si="16"/>
        <v>0</v>
      </c>
      <c r="L60" s="17">
        <f t="shared" si="17"/>
        <v>0</v>
      </c>
      <c r="M60" s="17">
        <f t="shared" si="18"/>
        <v>0</v>
      </c>
      <c r="O60" s="13">
        <f t="shared" si="19"/>
        <v>0</v>
      </c>
      <c r="P60" s="17">
        <f t="shared" si="20"/>
        <v>0</v>
      </c>
      <c r="R60" s="2"/>
      <c r="T60" s="2"/>
    </row>
    <row r="61" spans="6:20" hidden="1" outlineLevel="1" x14ac:dyDescent="0.25">
      <c r="F61" s="93" t="s">
        <v>124</v>
      </c>
      <c r="H61" s="17">
        <f t="shared" si="13"/>
        <v>0</v>
      </c>
      <c r="I61" s="17">
        <f t="shared" si="14"/>
        <v>0</v>
      </c>
      <c r="J61" s="17">
        <f t="shared" si="15"/>
        <v>0</v>
      </c>
      <c r="K61" s="17">
        <f t="shared" si="16"/>
        <v>0</v>
      </c>
      <c r="L61" s="17">
        <f t="shared" si="17"/>
        <v>0</v>
      </c>
      <c r="M61" s="17">
        <f t="shared" si="18"/>
        <v>0</v>
      </c>
      <c r="O61" s="13">
        <f t="shared" si="19"/>
        <v>0</v>
      </c>
      <c r="P61" s="17">
        <f t="shared" si="20"/>
        <v>0</v>
      </c>
      <c r="R61" s="2"/>
      <c r="T61" s="2"/>
    </row>
    <row r="62" spans="6:20" hidden="1" outlineLevel="1" x14ac:dyDescent="0.25">
      <c r="F62" s="93" t="s">
        <v>125</v>
      </c>
      <c r="H62" s="17">
        <f t="shared" si="13"/>
        <v>0</v>
      </c>
      <c r="I62" s="17">
        <f t="shared" si="14"/>
        <v>0</v>
      </c>
      <c r="J62" s="17">
        <f t="shared" si="15"/>
        <v>0</v>
      </c>
      <c r="K62" s="17">
        <f t="shared" si="16"/>
        <v>0</v>
      </c>
      <c r="L62" s="17">
        <f t="shared" si="17"/>
        <v>0</v>
      </c>
      <c r="M62" s="17">
        <f t="shared" si="18"/>
        <v>0</v>
      </c>
      <c r="O62" s="13">
        <f t="shared" si="19"/>
        <v>0</v>
      </c>
      <c r="P62" s="17">
        <f t="shared" si="20"/>
        <v>0</v>
      </c>
      <c r="R62" s="2"/>
      <c r="T62" s="2"/>
    </row>
    <row r="63" spans="6:20" collapsed="1" x14ac:dyDescent="0.25">
      <c r="F63" s="97" t="s">
        <v>4</v>
      </c>
      <c r="H63" s="19">
        <f t="shared" ref="H63:M63" si="21">SUM(H52:H62)</f>
        <v>0</v>
      </c>
      <c r="I63" s="19">
        <f t="shared" si="21"/>
        <v>0</v>
      </c>
      <c r="J63" s="19">
        <f t="shared" si="21"/>
        <v>0</v>
      </c>
      <c r="K63" s="19">
        <f t="shared" si="21"/>
        <v>0</v>
      </c>
      <c r="L63" s="19">
        <f t="shared" si="21"/>
        <v>0</v>
      </c>
      <c r="M63" s="19">
        <f t="shared" si="21"/>
        <v>0</v>
      </c>
      <c r="O63" s="19">
        <f>SUM(O52:O62)</f>
        <v>0</v>
      </c>
      <c r="P63" s="6"/>
      <c r="R63" s="18"/>
      <c r="T63" s="18"/>
    </row>
    <row r="64" spans="6:20" x14ac:dyDescent="0.25"/>
    <row r="65" spans="6:16" x14ac:dyDescent="0.25"/>
    <row r="66" spans="6:16" ht="21" x14ac:dyDescent="0.25">
      <c r="H66" s="125" t="s">
        <v>142</v>
      </c>
      <c r="I66" s="125"/>
      <c r="J66" s="125"/>
      <c r="K66" s="125"/>
      <c r="L66" s="125"/>
      <c r="M66" s="84"/>
      <c r="O66" s="125" t="s">
        <v>143</v>
      </c>
      <c r="P66" s="125"/>
    </row>
    <row r="67" spans="6:16" ht="51" x14ac:dyDescent="0.25">
      <c r="H67" s="16" t="s">
        <v>144</v>
      </c>
      <c r="I67" s="16" t="s">
        <v>145</v>
      </c>
      <c r="J67" s="16" t="s">
        <v>146</v>
      </c>
      <c r="K67" s="16" t="s">
        <v>147</v>
      </c>
      <c r="L67" s="16" t="s">
        <v>148</v>
      </c>
      <c r="M67" s="16" t="s">
        <v>149</v>
      </c>
      <c r="O67" s="16" t="s">
        <v>150</v>
      </c>
      <c r="P67" s="16" t="s">
        <v>151</v>
      </c>
    </row>
    <row r="68" spans="6:16" hidden="1" outlineLevel="1" x14ac:dyDescent="0.25">
      <c r="F68" s="93" t="s">
        <v>114</v>
      </c>
      <c r="H68" s="17">
        <f>H21*$O$21/1000</f>
        <v>0</v>
      </c>
      <c r="I68" s="17">
        <f t="shared" ref="I68:J78" si="22">I21*$P$21/1000</f>
        <v>0</v>
      </c>
      <c r="J68" s="17">
        <f t="shared" si="22"/>
        <v>0</v>
      </c>
      <c r="K68" s="17">
        <f>K21*$O$21/1000</f>
        <v>0</v>
      </c>
      <c r="L68" s="17">
        <f>L21*0</f>
        <v>0</v>
      </c>
      <c r="M68" s="17">
        <f>M21*0</f>
        <v>0</v>
      </c>
      <c r="O68" s="13">
        <f>SUM(H68:M68)</f>
        <v>0</v>
      </c>
      <c r="P68" s="17">
        <f>IFERROR(O68*1000/$F21,0)</f>
        <v>0</v>
      </c>
    </row>
    <row r="69" spans="6:16" hidden="1" outlineLevel="1" x14ac:dyDescent="0.25">
      <c r="F69" s="93" t="s">
        <v>116</v>
      </c>
      <c r="H69" s="17">
        <f t="shared" ref="H69:H78" si="23">H22*$O$21/1000</f>
        <v>0</v>
      </c>
      <c r="I69" s="17">
        <f t="shared" si="22"/>
        <v>0</v>
      </c>
      <c r="J69" s="17">
        <f t="shared" si="22"/>
        <v>0</v>
      </c>
      <c r="K69" s="17">
        <f t="shared" ref="K69:K77" si="24">K22*$O$21/1000</f>
        <v>0</v>
      </c>
      <c r="L69" s="17">
        <f t="shared" ref="L69:M78" si="25">L37*0</f>
        <v>0</v>
      </c>
      <c r="M69" s="17">
        <f t="shared" si="25"/>
        <v>0</v>
      </c>
      <c r="O69" s="13">
        <f t="shared" ref="O69:O78" si="26">SUM(H69:M69)</f>
        <v>0</v>
      </c>
      <c r="P69" s="17">
        <f t="shared" ref="P69:P78" si="27">IFERROR(O69*1000/$F22,0)</f>
        <v>0</v>
      </c>
    </row>
    <row r="70" spans="6:16" hidden="1" outlineLevel="1" x14ac:dyDescent="0.25">
      <c r="F70" s="93" t="s">
        <v>117</v>
      </c>
      <c r="H70" s="17">
        <f t="shared" si="23"/>
        <v>0</v>
      </c>
      <c r="I70" s="17">
        <f t="shared" si="22"/>
        <v>0</v>
      </c>
      <c r="J70" s="17">
        <f t="shared" si="22"/>
        <v>0</v>
      </c>
      <c r="K70" s="17">
        <f t="shared" si="24"/>
        <v>0</v>
      </c>
      <c r="L70" s="17">
        <f t="shared" si="25"/>
        <v>0</v>
      </c>
      <c r="M70" s="17">
        <f t="shared" si="25"/>
        <v>0</v>
      </c>
      <c r="O70" s="13">
        <f t="shared" si="26"/>
        <v>0</v>
      </c>
      <c r="P70" s="17">
        <f t="shared" si="27"/>
        <v>0</v>
      </c>
    </row>
    <row r="71" spans="6:16" hidden="1" outlineLevel="1" x14ac:dyDescent="0.25">
      <c r="F71" s="93" t="s">
        <v>118</v>
      </c>
      <c r="H71" s="17">
        <f t="shared" si="23"/>
        <v>0</v>
      </c>
      <c r="I71" s="17">
        <f t="shared" si="22"/>
        <v>0</v>
      </c>
      <c r="J71" s="17">
        <f t="shared" si="22"/>
        <v>0</v>
      </c>
      <c r="K71" s="17">
        <f t="shared" si="24"/>
        <v>0</v>
      </c>
      <c r="L71" s="17">
        <f t="shared" si="25"/>
        <v>0</v>
      </c>
      <c r="M71" s="17">
        <f t="shared" si="25"/>
        <v>0</v>
      </c>
      <c r="O71" s="13">
        <f t="shared" si="26"/>
        <v>0</v>
      </c>
      <c r="P71" s="17">
        <f t="shared" si="27"/>
        <v>0</v>
      </c>
    </row>
    <row r="72" spans="6:16" hidden="1" outlineLevel="1" x14ac:dyDescent="0.25">
      <c r="F72" s="93" t="s">
        <v>119</v>
      </c>
      <c r="H72" s="17">
        <f t="shared" si="23"/>
        <v>0</v>
      </c>
      <c r="I72" s="17">
        <f t="shared" si="22"/>
        <v>0</v>
      </c>
      <c r="J72" s="17">
        <f t="shared" si="22"/>
        <v>0</v>
      </c>
      <c r="K72" s="17">
        <f t="shared" si="24"/>
        <v>0</v>
      </c>
      <c r="L72" s="17">
        <f t="shared" si="25"/>
        <v>0</v>
      </c>
      <c r="M72" s="17">
        <f t="shared" si="25"/>
        <v>0</v>
      </c>
      <c r="O72" s="13">
        <f t="shared" si="26"/>
        <v>0</v>
      </c>
      <c r="P72" s="17">
        <f t="shared" si="27"/>
        <v>0</v>
      </c>
    </row>
    <row r="73" spans="6:16" hidden="1" outlineLevel="1" x14ac:dyDescent="0.25">
      <c r="F73" s="93" t="s">
        <v>120</v>
      </c>
      <c r="H73" s="17">
        <f t="shared" si="23"/>
        <v>0</v>
      </c>
      <c r="I73" s="17">
        <f t="shared" si="22"/>
        <v>0</v>
      </c>
      <c r="J73" s="17">
        <f t="shared" si="22"/>
        <v>0</v>
      </c>
      <c r="K73" s="17">
        <f t="shared" si="24"/>
        <v>0</v>
      </c>
      <c r="L73" s="17">
        <f t="shared" si="25"/>
        <v>0</v>
      </c>
      <c r="M73" s="17">
        <f t="shared" si="25"/>
        <v>0</v>
      </c>
      <c r="O73" s="13">
        <f t="shared" si="26"/>
        <v>0</v>
      </c>
      <c r="P73" s="17">
        <f t="shared" si="27"/>
        <v>0</v>
      </c>
    </row>
    <row r="74" spans="6:16" hidden="1" outlineLevel="1" x14ac:dyDescent="0.25">
      <c r="F74" s="93" t="s">
        <v>121</v>
      </c>
      <c r="H74" s="17">
        <f t="shared" si="23"/>
        <v>0</v>
      </c>
      <c r="I74" s="17">
        <f t="shared" si="22"/>
        <v>0</v>
      </c>
      <c r="J74" s="17">
        <f t="shared" si="22"/>
        <v>0</v>
      </c>
      <c r="K74" s="17">
        <f t="shared" si="24"/>
        <v>0</v>
      </c>
      <c r="L74" s="17">
        <f t="shared" si="25"/>
        <v>0</v>
      </c>
      <c r="M74" s="17">
        <f t="shared" si="25"/>
        <v>0</v>
      </c>
      <c r="O74" s="13">
        <f t="shared" si="26"/>
        <v>0</v>
      </c>
      <c r="P74" s="17">
        <f t="shared" si="27"/>
        <v>0</v>
      </c>
    </row>
    <row r="75" spans="6:16" hidden="1" outlineLevel="1" x14ac:dyDescent="0.25">
      <c r="F75" s="93" t="s">
        <v>122</v>
      </c>
      <c r="H75" s="17">
        <f t="shared" si="23"/>
        <v>0</v>
      </c>
      <c r="I75" s="17">
        <f t="shared" si="22"/>
        <v>0</v>
      </c>
      <c r="J75" s="17">
        <f t="shared" si="22"/>
        <v>0</v>
      </c>
      <c r="K75" s="17">
        <f t="shared" si="24"/>
        <v>0</v>
      </c>
      <c r="L75" s="17">
        <f t="shared" si="25"/>
        <v>0</v>
      </c>
      <c r="M75" s="17">
        <f t="shared" si="25"/>
        <v>0</v>
      </c>
      <c r="O75" s="13">
        <f t="shared" si="26"/>
        <v>0</v>
      </c>
      <c r="P75" s="17">
        <f t="shared" si="27"/>
        <v>0</v>
      </c>
    </row>
    <row r="76" spans="6:16" hidden="1" outlineLevel="1" x14ac:dyDescent="0.25">
      <c r="F76" s="93" t="s">
        <v>123</v>
      </c>
      <c r="H76" s="17">
        <f t="shared" si="23"/>
        <v>0</v>
      </c>
      <c r="I76" s="17">
        <f t="shared" si="22"/>
        <v>0</v>
      </c>
      <c r="J76" s="17">
        <f t="shared" si="22"/>
        <v>0</v>
      </c>
      <c r="K76" s="17">
        <f t="shared" si="24"/>
        <v>0</v>
      </c>
      <c r="L76" s="17">
        <f t="shared" si="25"/>
        <v>0</v>
      </c>
      <c r="M76" s="17">
        <f t="shared" si="25"/>
        <v>0</v>
      </c>
      <c r="O76" s="13">
        <f t="shared" si="26"/>
        <v>0</v>
      </c>
      <c r="P76" s="17">
        <f t="shared" si="27"/>
        <v>0</v>
      </c>
    </row>
    <row r="77" spans="6:16" hidden="1" outlineLevel="1" x14ac:dyDescent="0.25">
      <c r="F77" s="93" t="s">
        <v>124</v>
      </c>
      <c r="H77" s="17">
        <f t="shared" si="23"/>
        <v>0</v>
      </c>
      <c r="I77" s="17">
        <f t="shared" si="22"/>
        <v>0</v>
      </c>
      <c r="J77" s="17">
        <f t="shared" si="22"/>
        <v>0</v>
      </c>
      <c r="K77" s="17">
        <f t="shared" si="24"/>
        <v>0</v>
      </c>
      <c r="L77" s="17">
        <f t="shared" si="25"/>
        <v>0</v>
      </c>
      <c r="M77" s="17">
        <f t="shared" si="25"/>
        <v>0</v>
      </c>
      <c r="O77" s="13">
        <f t="shared" si="26"/>
        <v>0</v>
      </c>
      <c r="P77" s="17">
        <f t="shared" si="27"/>
        <v>0</v>
      </c>
    </row>
    <row r="78" spans="6:16" hidden="1" outlineLevel="1" x14ac:dyDescent="0.25">
      <c r="F78" s="93" t="s">
        <v>125</v>
      </c>
      <c r="H78" s="17">
        <f t="shared" si="23"/>
        <v>0</v>
      </c>
      <c r="I78" s="17">
        <f t="shared" si="22"/>
        <v>0</v>
      </c>
      <c r="J78" s="17">
        <f t="shared" si="22"/>
        <v>0</v>
      </c>
      <c r="K78" s="17">
        <f>K31*$O$21/1000</f>
        <v>0</v>
      </c>
      <c r="L78" s="17">
        <f t="shared" si="25"/>
        <v>0</v>
      </c>
      <c r="M78" s="17">
        <f t="shared" si="25"/>
        <v>0</v>
      </c>
      <c r="O78" s="13">
        <f t="shared" si="26"/>
        <v>0</v>
      </c>
      <c r="P78" s="17">
        <f t="shared" si="27"/>
        <v>0</v>
      </c>
    </row>
    <row r="79" spans="6:16" collapsed="1" x14ac:dyDescent="0.25">
      <c r="F79" s="97" t="s">
        <v>4</v>
      </c>
      <c r="H79" s="19">
        <f t="shared" ref="H79:M79" si="28">SUM(H68:H78)</f>
        <v>0</v>
      </c>
      <c r="I79" s="19">
        <f t="shared" si="28"/>
        <v>0</v>
      </c>
      <c r="J79" s="19">
        <f t="shared" si="28"/>
        <v>0</v>
      </c>
      <c r="K79" s="19">
        <f t="shared" si="28"/>
        <v>0</v>
      </c>
      <c r="L79" s="19">
        <f t="shared" si="28"/>
        <v>0</v>
      </c>
      <c r="M79" s="19">
        <f t="shared" si="28"/>
        <v>0</v>
      </c>
      <c r="O79" s="19">
        <f>SUM(O68:O78)</f>
        <v>0</v>
      </c>
    </row>
    <row r="80" spans="6:16" x14ac:dyDescent="0.25"/>
    <row r="81" spans="4:16" ht="21" x14ac:dyDescent="0.25">
      <c r="H81" s="125" t="s">
        <v>152</v>
      </c>
      <c r="I81" s="125"/>
      <c r="J81" s="125"/>
      <c r="K81" s="125"/>
      <c r="L81" s="125"/>
      <c r="M81" s="84"/>
      <c r="O81" s="125" t="s">
        <v>153</v>
      </c>
      <c r="P81" s="125"/>
    </row>
    <row r="82" spans="4:16" ht="51" x14ac:dyDescent="0.25">
      <c r="H82" s="16" t="s">
        <v>154</v>
      </c>
      <c r="I82" s="16" t="s">
        <v>155</v>
      </c>
      <c r="J82" s="16" t="s">
        <v>156</v>
      </c>
      <c r="K82" s="16" t="s">
        <v>157</v>
      </c>
      <c r="L82" s="16" t="s">
        <v>158</v>
      </c>
      <c r="M82" s="16" t="s">
        <v>159</v>
      </c>
      <c r="O82" s="16" t="s">
        <v>160</v>
      </c>
      <c r="P82" s="16" t="s">
        <v>161</v>
      </c>
    </row>
    <row r="83" spans="4:16" hidden="1" outlineLevel="1" x14ac:dyDescent="0.25">
      <c r="F83" s="93" t="s">
        <v>114</v>
      </c>
      <c r="H83" s="13">
        <f>H21*$K$12*2*1000</f>
        <v>0</v>
      </c>
      <c r="I83" s="17">
        <f>I21*0</f>
        <v>0</v>
      </c>
      <c r="J83" s="17">
        <f t="shared" ref="J83:M93" si="29">J21*0</f>
        <v>0</v>
      </c>
      <c r="K83" s="17">
        <f t="shared" si="29"/>
        <v>0</v>
      </c>
      <c r="L83" s="17">
        <f t="shared" si="29"/>
        <v>0</v>
      </c>
      <c r="M83" s="17">
        <f t="shared" si="29"/>
        <v>0</v>
      </c>
      <c r="O83" s="13">
        <f>SUM(H83:M83)</f>
        <v>0</v>
      </c>
      <c r="P83" s="17">
        <f>IFERROR(O83/$F21,0)</f>
        <v>0</v>
      </c>
    </row>
    <row r="84" spans="4:16" hidden="1" outlineLevel="1" x14ac:dyDescent="0.25">
      <c r="F84" s="93" t="s">
        <v>116</v>
      </c>
      <c r="H84" s="13">
        <f t="shared" ref="H84:H93" si="30">H22*$K$12*2*1000</f>
        <v>0</v>
      </c>
      <c r="I84" s="17">
        <f t="shared" ref="I84:L93" si="31">I22*0</f>
        <v>0</v>
      </c>
      <c r="J84" s="17">
        <f t="shared" si="31"/>
        <v>0</v>
      </c>
      <c r="K84" s="17">
        <f t="shared" si="31"/>
        <v>0</v>
      </c>
      <c r="L84" s="17">
        <f t="shared" si="31"/>
        <v>0</v>
      </c>
      <c r="M84" s="17">
        <f t="shared" si="29"/>
        <v>0</v>
      </c>
      <c r="O84" s="13">
        <f t="shared" ref="O84:O93" si="32">SUM(H84:M84)</f>
        <v>0</v>
      </c>
      <c r="P84" s="17">
        <f t="shared" ref="P84:P93" si="33">IFERROR(O84/$F22,0)</f>
        <v>0</v>
      </c>
    </row>
    <row r="85" spans="4:16" hidden="1" outlineLevel="1" x14ac:dyDescent="0.25">
      <c r="F85" s="93" t="s">
        <v>117</v>
      </c>
      <c r="H85" s="13">
        <f t="shared" si="30"/>
        <v>0</v>
      </c>
      <c r="I85" s="17">
        <f t="shared" si="31"/>
        <v>0</v>
      </c>
      <c r="J85" s="17">
        <f t="shared" si="31"/>
        <v>0</v>
      </c>
      <c r="K85" s="17">
        <f t="shared" si="31"/>
        <v>0</v>
      </c>
      <c r="L85" s="17">
        <f t="shared" si="31"/>
        <v>0</v>
      </c>
      <c r="M85" s="17">
        <f t="shared" si="29"/>
        <v>0</v>
      </c>
      <c r="O85" s="13">
        <f t="shared" si="32"/>
        <v>0</v>
      </c>
      <c r="P85" s="17">
        <f t="shared" si="33"/>
        <v>0</v>
      </c>
    </row>
    <row r="86" spans="4:16" hidden="1" outlineLevel="1" x14ac:dyDescent="0.25">
      <c r="F86" s="93" t="s">
        <v>118</v>
      </c>
      <c r="H86" s="13">
        <f t="shared" si="30"/>
        <v>0</v>
      </c>
      <c r="I86" s="17">
        <f t="shared" si="31"/>
        <v>0</v>
      </c>
      <c r="J86" s="17">
        <f t="shared" si="31"/>
        <v>0</v>
      </c>
      <c r="K86" s="17">
        <f t="shared" si="31"/>
        <v>0</v>
      </c>
      <c r="L86" s="17">
        <f t="shared" si="31"/>
        <v>0</v>
      </c>
      <c r="M86" s="17">
        <f t="shared" si="29"/>
        <v>0</v>
      </c>
      <c r="O86" s="13">
        <f t="shared" si="32"/>
        <v>0</v>
      </c>
      <c r="P86" s="17">
        <f t="shared" si="33"/>
        <v>0</v>
      </c>
    </row>
    <row r="87" spans="4:16" hidden="1" outlineLevel="1" x14ac:dyDescent="0.25">
      <c r="F87" s="93" t="s">
        <v>119</v>
      </c>
      <c r="H87" s="13">
        <f t="shared" si="30"/>
        <v>0</v>
      </c>
      <c r="I87" s="17">
        <f t="shared" si="31"/>
        <v>0</v>
      </c>
      <c r="J87" s="17">
        <f t="shared" si="31"/>
        <v>0</v>
      </c>
      <c r="K87" s="17">
        <f t="shared" si="31"/>
        <v>0</v>
      </c>
      <c r="L87" s="17">
        <f t="shared" si="31"/>
        <v>0</v>
      </c>
      <c r="M87" s="17">
        <f t="shared" si="29"/>
        <v>0</v>
      </c>
      <c r="O87" s="13">
        <f t="shared" si="32"/>
        <v>0</v>
      </c>
      <c r="P87" s="17">
        <f t="shared" si="33"/>
        <v>0</v>
      </c>
    </row>
    <row r="88" spans="4:16" hidden="1" outlineLevel="1" x14ac:dyDescent="0.25">
      <c r="F88" s="93" t="s">
        <v>120</v>
      </c>
      <c r="H88" s="13">
        <f t="shared" si="30"/>
        <v>0</v>
      </c>
      <c r="I88" s="17">
        <f t="shared" si="31"/>
        <v>0</v>
      </c>
      <c r="J88" s="17">
        <f t="shared" si="31"/>
        <v>0</v>
      </c>
      <c r="K88" s="17">
        <f t="shared" si="31"/>
        <v>0</v>
      </c>
      <c r="L88" s="17">
        <f t="shared" si="31"/>
        <v>0</v>
      </c>
      <c r="M88" s="17">
        <f t="shared" si="29"/>
        <v>0</v>
      </c>
      <c r="O88" s="13">
        <f t="shared" si="32"/>
        <v>0</v>
      </c>
      <c r="P88" s="17">
        <f t="shared" si="33"/>
        <v>0</v>
      </c>
    </row>
    <row r="89" spans="4:16" hidden="1" outlineLevel="1" x14ac:dyDescent="0.25">
      <c r="F89" s="93" t="s">
        <v>121</v>
      </c>
      <c r="H89" s="13">
        <f t="shared" si="30"/>
        <v>0</v>
      </c>
      <c r="I89" s="17">
        <f t="shared" si="31"/>
        <v>0</v>
      </c>
      <c r="J89" s="17">
        <f t="shared" si="31"/>
        <v>0</v>
      </c>
      <c r="K89" s="17">
        <f t="shared" si="31"/>
        <v>0</v>
      </c>
      <c r="L89" s="17">
        <f t="shared" si="31"/>
        <v>0</v>
      </c>
      <c r="M89" s="17">
        <f t="shared" si="29"/>
        <v>0</v>
      </c>
      <c r="O89" s="13">
        <f t="shared" si="32"/>
        <v>0</v>
      </c>
      <c r="P89" s="17">
        <f t="shared" si="33"/>
        <v>0</v>
      </c>
    </row>
    <row r="90" spans="4:16" hidden="1" outlineLevel="1" x14ac:dyDescent="0.25">
      <c r="F90" s="93" t="s">
        <v>122</v>
      </c>
      <c r="H90" s="13">
        <f t="shared" si="30"/>
        <v>0</v>
      </c>
      <c r="I90" s="17">
        <f t="shared" si="31"/>
        <v>0</v>
      </c>
      <c r="J90" s="17">
        <f t="shared" si="31"/>
        <v>0</v>
      </c>
      <c r="K90" s="17">
        <f t="shared" si="31"/>
        <v>0</v>
      </c>
      <c r="L90" s="17">
        <f t="shared" si="31"/>
        <v>0</v>
      </c>
      <c r="M90" s="17">
        <f t="shared" si="29"/>
        <v>0</v>
      </c>
      <c r="O90" s="13">
        <f t="shared" si="32"/>
        <v>0</v>
      </c>
      <c r="P90" s="17">
        <f t="shared" si="33"/>
        <v>0</v>
      </c>
    </row>
    <row r="91" spans="4:16" hidden="1" outlineLevel="1" x14ac:dyDescent="0.25">
      <c r="F91" s="93" t="s">
        <v>123</v>
      </c>
      <c r="H91" s="13">
        <f t="shared" si="30"/>
        <v>0</v>
      </c>
      <c r="I91" s="17">
        <f t="shared" si="31"/>
        <v>0</v>
      </c>
      <c r="J91" s="17">
        <f t="shared" si="31"/>
        <v>0</v>
      </c>
      <c r="K91" s="17">
        <f t="shared" si="31"/>
        <v>0</v>
      </c>
      <c r="L91" s="17">
        <f t="shared" si="31"/>
        <v>0</v>
      </c>
      <c r="M91" s="17">
        <f t="shared" si="29"/>
        <v>0</v>
      </c>
      <c r="O91" s="13">
        <f t="shared" si="32"/>
        <v>0</v>
      </c>
      <c r="P91" s="17">
        <f t="shared" si="33"/>
        <v>0</v>
      </c>
    </row>
    <row r="92" spans="4:16" hidden="1" outlineLevel="1" x14ac:dyDescent="0.25">
      <c r="F92" s="93" t="s">
        <v>124</v>
      </c>
      <c r="H92" s="13">
        <f t="shared" si="30"/>
        <v>0</v>
      </c>
      <c r="I92" s="17">
        <f t="shared" si="31"/>
        <v>0</v>
      </c>
      <c r="J92" s="17">
        <f t="shared" si="31"/>
        <v>0</v>
      </c>
      <c r="K92" s="17">
        <f t="shared" si="31"/>
        <v>0</v>
      </c>
      <c r="L92" s="17">
        <f t="shared" si="31"/>
        <v>0</v>
      </c>
      <c r="M92" s="17">
        <f t="shared" si="29"/>
        <v>0</v>
      </c>
      <c r="O92" s="13">
        <f t="shared" si="32"/>
        <v>0</v>
      </c>
      <c r="P92" s="17">
        <f t="shared" si="33"/>
        <v>0</v>
      </c>
    </row>
    <row r="93" spans="4:16" hidden="1" outlineLevel="1" x14ac:dyDescent="0.25">
      <c r="F93" s="93" t="s">
        <v>125</v>
      </c>
      <c r="H93" s="13">
        <f t="shared" si="30"/>
        <v>0</v>
      </c>
      <c r="I93" s="17">
        <f t="shared" si="31"/>
        <v>0</v>
      </c>
      <c r="J93" s="17">
        <f t="shared" si="31"/>
        <v>0</v>
      </c>
      <c r="K93" s="17">
        <f t="shared" si="31"/>
        <v>0</v>
      </c>
      <c r="L93" s="17">
        <f t="shared" si="31"/>
        <v>0</v>
      </c>
      <c r="M93" s="17">
        <f t="shared" si="29"/>
        <v>0</v>
      </c>
      <c r="O93" s="13">
        <f t="shared" si="32"/>
        <v>0</v>
      </c>
      <c r="P93" s="17">
        <f t="shared" si="33"/>
        <v>0</v>
      </c>
    </row>
    <row r="94" spans="4:16" collapsed="1" x14ac:dyDescent="0.25">
      <c r="F94" s="97" t="s">
        <v>4</v>
      </c>
      <c r="H94" s="19">
        <f t="shared" ref="H94:M94" si="34">SUM(H83:H93)</f>
        <v>0</v>
      </c>
      <c r="I94" s="19">
        <f t="shared" si="34"/>
        <v>0</v>
      </c>
      <c r="J94" s="19">
        <f t="shared" si="34"/>
        <v>0</v>
      </c>
      <c r="K94" s="19">
        <f t="shared" si="34"/>
        <v>0</v>
      </c>
      <c r="L94" s="19">
        <f t="shared" si="34"/>
        <v>0</v>
      </c>
      <c r="M94" s="19">
        <f t="shared" si="34"/>
        <v>0</v>
      </c>
      <c r="O94" s="19">
        <f>SUM(O83:O93)</f>
        <v>0</v>
      </c>
    </row>
    <row r="95" spans="4:16" x14ac:dyDescent="0.25"/>
    <row r="96" spans="4:16" x14ac:dyDescent="0.25">
      <c r="D96" s="8"/>
    </row>
    <row r="97" spans="3:17" ht="21" x14ac:dyDescent="0.25">
      <c r="C97" s="83" t="s">
        <v>162</v>
      </c>
      <c r="E97" s="8"/>
      <c r="F97" s="8"/>
      <c r="G97" s="8"/>
      <c r="H97" s="8"/>
      <c r="I97" s="8"/>
      <c r="J97" s="8"/>
      <c r="K97" s="8"/>
      <c r="L97" s="8"/>
      <c r="M97" s="8"/>
      <c r="N97" s="8"/>
      <c r="O97" s="8"/>
      <c r="P97" s="8"/>
      <c r="Q97" s="8"/>
    </row>
    <row r="98" spans="3:17" x14ac:dyDescent="0.25"/>
    <row r="99" spans="3:17" x14ac:dyDescent="0.25"/>
    <row r="100" spans="3:17" x14ac:dyDescent="0.25"/>
    <row r="101" spans="3:17" ht="18.75" x14ac:dyDescent="0.3">
      <c r="D101" s="98"/>
    </row>
    <row r="102" spans="3:17" ht="18.75" x14ac:dyDescent="0.3">
      <c r="C102" s="98" t="s">
        <v>163</v>
      </c>
      <c r="D102" s="98"/>
      <c r="E102" s="98"/>
      <c r="F102" s="98"/>
      <c r="G102" s="98"/>
      <c r="H102" s="98"/>
      <c r="I102" s="98"/>
      <c r="J102" s="98" t="s">
        <v>164</v>
      </c>
      <c r="K102" s="98"/>
      <c r="L102" s="98"/>
      <c r="M102" s="98"/>
      <c r="N102" s="98"/>
      <c r="O102" s="98"/>
      <c r="P102" s="98" t="s">
        <v>165</v>
      </c>
      <c r="Q102" s="98"/>
    </row>
    <row r="103" spans="3:17" ht="18.75" x14ac:dyDescent="0.3">
      <c r="C103" s="98" t="s">
        <v>166</v>
      </c>
      <c r="E103" s="98"/>
      <c r="F103" s="98"/>
      <c r="G103" s="98"/>
      <c r="H103" s="98"/>
      <c r="I103" s="98"/>
      <c r="J103" s="98" t="s">
        <v>167</v>
      </c>
      <c r="K103" s="98"/>
      <c r="L103" s="98"/>
      <c r="M103" s="98"/>
      <c r="N103" s="98"/>
      <c r="O103" s="98"/>
      <c r="P103" s="98" t="s">
        <v>168</v>
      </c>
      <c r="Q103" s="98"/>
    </row>
    <row r="104" spans="3:17" x14ac:dyDescent="0.25"/>
    <row r="105" spans="3:17" x14ac:dyDescent="0.25"/>
    <row r="106" spans="3:17" x14ac:dyDescent="0.25"/>
    <row r="107" spans="3:17" x14ac:dyDescent="0.25"/>
  </sheetData>
  <sheetProtection selectLockedCells="1"/>
  <mergeCells count="13">
    <mergeCell ref="AC36:AG36"/>
    <mergeCell ref="H50:L50"/>
    <mergeCell ref="O50:P50"/>
    <mergeCell ref="H66:L66"/>
    <mergeCell ref="O66:P66"/>
    <mergeCell ref="H81:L81"/>
    <mergeCell ref="O81:P81"/>
    <mergeCell ref="D5:F5"/>
    <mergeCell ref="H10:L10"/>
    <mergeCell ref="H19:L19"/>
    <mergeCell ref="O19:Q19"/>
    <mergeCell ref="H34:L34"/>
    <mergeCell ref="O34:P34"/>
  </mergeCells>
  <conditionalFormatting sqref="D21:D24 D26:D30">
    <cfRule type="cellIs" dxfId="3" priority="3" operator="equal">
      <formula>"Reserveferge"</formula>
    </cfRule>
    <cfRule type="cellIs" dxfId="2" priority="4" operator="equal">
      <formula>"Hovedferge"</formula>
    </cfRule>
  </conditionalFormatting>
  <conditionalFormatting sqref="D25">
    <cfRule type="cellIs" dxfId="1" priority="1" operator="equal">
      <formula>"Reserveferge"</formula>
    </cfRule>
    <cfRule type="cellIs" dxfId="0" priority="2" operator="equal">
      <formula>"Hovedferge"</formula>
    </cfRule>
  </conditionalFormatting>
  <dataValidations count="1">
    <dataValidation type="list" allowBlank="1" showInputMessage="1" showErrorMessage="1" sqref="D21:D30">
      <formula1>"Hovedferge,Reserveferge"</formula1>
    </dataValidation>
  </dataValidations>
  <pageMargins left="0.7" right="0.7" top="0.75" bottom="0.75" header="0.3" footer="0.3"/>
  <pageSetup paperSize="9" scale="4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1</vt:i4>
      </vt:variant>
    </vt:vector>
  </HeadingPairs>
  <TitlesOfParts>
    <vt:vector size="5" baseType="lpstr">
      <vt:lpstr>Miljøbudsjett</vt:lpstr>
      <vt:lpstr>Evalueringsmodell</vt:lpstr>
      <vt:lpstr>Bonus- og sanksjonsmodell</vt:lpstr>
      <vt:lpstr>Rapporteringsmal</vt:lpstr>
      <vt:lpstr>Rapporteringsmal!Utskriftsområde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Gundersen, Harald</dc:creator>
  <cp:lastModifiedBy>Terje Fauske</cp:lastModifiedBy>
  <cp:lastPrinted>2016-12-07T11:17:57Z</cp:lastPrinted>
  <dcterms:created xsi:type="dcterms:W3CDTF">2015-06-16T05:36:25Z</dcterms:created>
  <dcterms:modified xsi:type="dcterms:W3CDTF">2018-01-08T08:47:52Z</dcterms:modified>
</cp:coreProperties>
</file>